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"/>
    </mc:Choice>
  </mc:AlternateContent>
  <xr:revisionPtr revIDLastSave="0" documentId="13_ncr:1_{D2A32DAF-E263-4F1F-81CC-237E33E7081A}" xr6:coauthVersionLast="47" xr6:coauthVersionMax="47" xr10:uidLastSave="{00000000-0000-0000-0000-000000000000}"/>
  <bookViews>
    <workbookView xWindow="-120" yWindow="-120" windowWidth="24240" windowHeight="131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8" i="1" l="1"/>
  <c r="K187" i="1"/>
  <c r="K186" i="1"/>
  <c r="K185" i="1"/>
  <c r="K182" i="1"/>
  <c r="K179" i="1"/>
  <c r="K177" i="1"/>
  <c r="K170" i="1"/>
  <c r="K167" i="1"/>
  <c r="K166" i="1"/>
  <c r="K160" i="1"/>
  <c r="K158" i="1"/>
  <c r="K151" i="1"/>
  <c r="K149" i="1"/>
  <c r="K148" i="1"/>
  <c r="K147" i="1"/>
  <c r="K144" i="1"/>
  <c r="K141" i="1"/>
  <c r="K139" i="1"/>
  <c r="K131" i="1"/>
  <c r="K130" i="1"/>
  <c r="K129" i="1"/>
  <c r="K128" i="1"/>
  <c r="K122" i="1"/>
  <c r="K121" i="1"/>
  <c r="K120" i="1"/>
  <c r="K113" i="1"/>
  <c r="K112" i="1"/>
  <c r="K111" i="1"/>
  <c r="K110" i="1"/>
  <c r="K109" i="1"/>
  <c r="K103" i="1"/>
  <c r="K101" i="1"/>
  <c r="K94" i="1"/>
  <c r="K92" i="1"/>
  <c r="K91" i="1"/>
  <c r="K90" i="1"/>
  <c r="K84" i="1"/>
  <c r="K83" i="1"/>
  <c r="K82" i="1"/>
  <c r="K75" i="1"/>
  <c r="K73" i="1"/>
  <c r="K72" i="1"/>
  <c r="K71" i="1"/>
  <c r="K65" i="1"/>
  <c r="K63" i="1"/>
  <c r="K56" i="1"/>
  <c r="K55" i="1"/>
  <c r="K54" i="1"/>
  <c r="K53" i="1"/>
  <c r="K52" i="1"/>
  <c r="K46" i="1"/>
  <c r="K45" i="1"/>
  <c r="K44" i="1"/>
  <c r="K7" i="1"/>
  <c r="K6" i="1"/>
  <c r="K37" i="1"/>
  <c r="K35" i="1"/>
  <c r="K34" i="1"/>
  <c r="K33" i="1"/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95" i="1"/>
  <c r="L195" i="1"/>
  <c r="G176" i="1"/>
  <c r="I176" i="1"/>
  <c r="L176" i="1"/>
  <c r="H176" i="1"/>
  <c r="J176" i="1"/>
  <c r="G157" i="1"/>
  <c r="I157" i="1"/>
  <c r="L157" i="1"/>
  <c r="L138" i="1"/>
  <c r="H138" i="1"/>
  <c r="J138" i="1"/>
  <c r="F100" i="1"/>
  <c r="H100" i="1"/>
  <c r="J100" i="1"/>
  <c r="L100" i="1"/>
  <c r="G100" i="1"/>
  <c r="I100" i="1"/>
  <c r="F81" i="1"/>
  <c r="J81" i="1"/>
  <c r="L81" i="1"/>
  <c r="H81" i="1"/>
  <c r="F62" i="1"/>
  <c r="H62" i="1"/>
  <c r="J62" i="1"/>
  <c r="L62" i="1"/>
  <c r="G62" i="1"/>
  <c r="F43" i="1"/>
  <c r="H43" i="1"/>
  <c r="J43" i="1"/>
  <c r="L43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s="1"/>
  <c r="F196" i="1" l="1"/>
  <c r="J196" i="1"/>
  <c r="L196" i="1"/>
  <c r="H196" i="1"/>
  <c r="I196" i="1"/>
</calcChain>
</file>

<file path=xl/sharedStrings.xml><?xml version="1.0" encoding="utf-8"?>
<sst xmlns="http://schemas.openxmlformats.org/spreadsheetml/2006/main" count="334" uniqueCount="124">
  <si>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</si>
  <si>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</si>
  <si>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</si>
  <si>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</si>
  <si>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</si>
  <si>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</si>
  <si>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</si>
  <si>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</si>
  <si>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</si>
  <si>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</si>
  <si>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</si>
  <si>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</si>
  <si>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</si>
  <si>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</si>
  <si>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</si>
  <si>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</si>
  <si>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</si>
  <si>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</si>
  <si>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</si>
  <si>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</si>
  <si>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</si>
  <si>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</si>
  <si>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</si>
  <si>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</si>
  <si>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</si>
  <si>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</si>
  <si>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</si>
  <si>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</si>
  <si>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</si>
  <si>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</si>
  <si>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</si>
  <si>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</si>
  <si>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</si>
  <si>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</si>
  <si>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</si>
  <si>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</si>
  <si>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</si>
  <si>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</si>
  <si>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</si>
  <si>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 "Дружба"  (греча, рис) с маслом сливочным</t>
  </si>
  <si>
    <t>Бутерброд с сыром и маслом сливочным 20/10/10 г (батон витаминизированный)</t>
  </si>
  <si>
    <t>Чай лимонный</t>
  </si>
  <si>
    <t>11\54</t>
  </si>
  <si>
    <t>Хлеб ржано-пшеничный витаминизированный</t>
  </si>
  <si>
    <t>Соус из голубики</t>
  </si>
  <si>
    <t>12\8</t>
  </si>
  <si>
    <t>Салат из квашеной капусты с зеленью и маслом растительным</t>
  </si>
  <si>
    <t>Суп картофельный с бобовыми</t>
  </si>
  <si>
    <t xml:space="preserve">Печень по-строгановски </t>
  </si>
  <si>
    <t>Макаронные изделия отварные</t>
  </si>
  <si>
    <t>Напиток из вишни</t>
  </si>
  <si>
    <t>Хлеб пшеничный</t>
  </si>
  <si>
    <t>7/14</t>
  </si>
  <si>
    <t>6/57</t>
  </si>
  <si>
    <t>8/84</t>
  </si>
  <si>
    <t>5/54</t>
  </si>
  <si>
    <t>11/7</t>
  </si>
  <si>
    <t>50</t>
  </si>
  <si>
    <t>соус</t>
  </si>
  <si>
    <t xml:space="preserve">Омлет с сыром </t>
  </si>
  <si>
    <t>4\54</t>
  </si>
  <si>
    <t>Бутерброд с сыром 20/10 г (батон витаминизированный)</t>
  </si>
  <si>
    <t>1\1</t>
  </si>
  <si>
    <t>Чай "Каркаде" с сахаром</t>
  </si>
  <si>
    <t>11/56</t>
  </si>
  <si>
    <t>Фрукт свежий</t>
  </si>
  <si>
    <t>Салат из картофеля с солёным огурцом и луком репчатым</t>
  </si>
  <si>
    <t xml:space="preserve"> Суп с макаронными изделиями</t>
  </si>
  <si>
    <t>Плов из птицы (филе бедра куриного) с куркумой</t>
  </si>
  <si>
    <t>Компот из кураги</t>
  </si>
  <si>
    <t>Каша жидкая молочная пшенная с маслом сливочным</t>
  </si>
  <si>
    <t>Какао с молоком</t>
  </si>
  <si>
    <t>Соус из малины</t>
  </si>
  <si>
    <t>Салат из моркови, сахара и изюма, с растительным маслом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</si>
  <si>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</si>
  <si>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</si>
  <si>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</si>
  <si>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</si>
  <si>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Фрикасе из филе грудки в сметанном соусе</t>
  </si>
  <si>
    <t>Булгур с овощами</t>
  </si>
  <si>
    <t>5\78</t>
  </si>
  <si>
    <t>Чай с малиной и сахаром</t>
  </si>
  <si>
    <t>Батон пшеничный витаминизированный</t>
  </si>
  <si>
    <t>Салат из белокочанной капусты с яблоками, морковью и растительным маслом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</si>
  <si>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</si>
  <si>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</si>
  <si>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</si>
  <si>
    <t>Каша ячневая молочная с маслом сливочным</t>
  </si>
  <si>
    <t>Кофейный напиток</t>
  </si>
  <si>
    <t>12\2</t>
  </si>
  <si>
    <t xml:space="preserve"> Салат из отварной  свеклы с сол. огурцом и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</si>
  <si>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</si>
  <si>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</si>
  <si>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</si>
  <si>
    <t xml:space="preserve">Каша  молочная Ассорти (пшено, рис) с маслом сливочным </t>
  </si>
  <si>
    <t>1\57</t>
  </si>
  <si>
    <t>Салат из солёных огурцов с зелёным горошком</t>
  </si>
  <si>
    <t>Щи из свежей капусты с картофелем и сметаной</t>
  </si>
  <si>
    <t>Гуляш из свинины</t>
  </si>
  <si>
    <t>Каша гречневая рассыпчатая с овощами</t>
  </si>
  <si>
    <t>Гуляш из птицы (филе куриное)</t>
  </si>
  <si>
    <t xml:space="preserve">Макаронные изделия отварные с маслом сливочным </t>
  </si>
  <si>
    <t xml:space="preserve"> Салат из белокочанной капусты с кукурузой и растительным маслом</t>
  </si>
  <si>
    <t>250</t>
  </si>
  <si>
    <t>Филе минтая тушенное с овощами</t>
  </si>
  <si>
    <t>11\1</t>
  </si>
  <si>
    <t>Каша молочная жидкая пшеничная с маслом сливочным</t>
  </si>
  <si>
    <t>Салат из отварной свеклы с сыром и растительным маслом</t>
  </si>
  <si>
    <t>Плов со свининой и куркумой</t>
  </si>
  <si>
    <t>Хлеб пшеничный витаминизированный</t>
  </si>
  <si>
    <t>Запеканка (сырники) творожная</t>
  </si>
  <si>
    <t>Молоко сгущенное</t>
  </si>
  <si>
    <t>Суп с макаронными изделиями</t>
  </si>
  <si>
    <t>Птица (филе куриное) тушенная в соусе с овощами</t>
  </si>
  <si>
    <t>9\60</t>
  </si>
  <si>
    <t xml:space="preserve">Каша жидкая молочная рисовая с маслом и яблоками 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</si>
  <si>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</si>
  <si>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</si>
  <si>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</si>
  <si>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>Кисель витаминизированный "Витошка"</t>
  </si>
  <si>
    <t>11\15</t>
  </si>
  <si>
    <t>МАОУ гимназия №161</t>
  </si>
  <si>
    <t>директор</t>
  </si>
  <si>
    <t>Белоцерковская А.Р.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</si>
</sst>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60AB75FE-F178-4CAD-92BC-3068C3877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70" zoomScaleNormal="7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Q42" sqref="Q4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121</v>
      </c>
      <c r="D1" s="52"/>
      <c r="E1" s="52"/>
      <c r="F1" s="12" t="s">
        <v>16</v>
      </c>
      <c r="G1" s="2" t="s">
        <v>17</v>
      </c>
      <c r="H1" s="53" t="s">
        <v>122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123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2023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8.1999999999999993</v>
      </c>
      <c r="H6" s="40">
        <v>8.9</v>
      </c>
      <c r="I6" s="40">
        <v>31.2</v>
      </c>
      <c r="J6" s="40">
        <v>268</v>
      </c>
      <c r="K6" s="41" t="str">
        <f>"2/71"</f>
        <v>2/71</v>
      </c>
      <c r="L6" s="40">
        <v>49.41</v>
      </c>
    </row>
    <row r="7" spans="1:12" ht="25.5" x14ac:dyDescent="0.25">
      <c r="A7" s="23"/>
      <c r="B7" s="15"/>
      <c r="C7" s="11"/>
      <c r="D7" s="6"/>
      <c r="E7" s="42" t="s">
        <v>40</v>
      </c>
      <c r="F7" s="43">
        <v>40</v>
      </c>
      <c r="G7" s="43">
        <v>5.14</v>
      </c>
      <c r="H7" s="43">
        <v>11.15</v>
      </c>
      <c r="I7" s="43">
        <v>10.28</v>
      </c>
      <c r="J7" s="43">
        <v>148.50528</v>
      </c>
      <c r="K7" s="44" t="str">
        <f>"1/57"</f>
        <v>1/57</v>
      </c>
      <c r="L7" s="43">
        <v>54.01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0.24</v>
      </c>
      <c r="H8" s="43">
        <v>0.05</v>
      </c>
      <c r="I8" s="43">
        <v>14.07</v>
      </c>
      <c r="J8" s="43">
        <v>55.606942799999999</v>
      </c>
      <c r="K8" s="44" t="s">
        <v>42</v>
      </c>
      <c r="L8" s="43">
        <v>14.85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1.98</v>
      </c>
      <c r="H9" s="43">
        <v>0.36</v>
      </c>
      <c r="I9" s="43">
        <v>12.51</v>
      </c>
      <c r="J9" s="43">
        <v>58.01</v>
      </c>
      <c r="K9" s="44"/>
      <c r="L9" s="43">
        <v>2.7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58</v>
      </c>
      <c r="E11" s="42" t="s">
        <v>44</v>
      </c>
      <c r="F11" s="43">
        <v>40</v>
      </c>
      <c r="G11" s="43">
        <v>0.16</v>
      </c>
      <c r="H11" s="43">
        <v>0</v>
      </c>
      <c r="I11" s="43">
        <v>11.16</v>
      </c>
      <c r="J11" s="43">
        <v>44.8</v>
      </c>
      <c r="K11" s="44" t="s">
        <v>45</v>
      </c>
      <c r="L11" s="43">
        <v>28.55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15.72</v>
      </c>
      <c r="H13" s="19">
        <f t="shared" si="0"/>
        <v>20.46</v>
      </c>
      <c r="I13" s="19">
        <f t="shared" si="0"/>
        <v>79.22</v>
      </c>
      <c r="J13" s="19">
        <f t="shared" si="0"/>
        <v>574.92222279999999</v>
      </c>
      <c r="K13" s="25"/>
      <c r="L13" s="19">
        <f t="shared" ref="L13" si="1">SUM(L6:L12)</f>
        <v>149.51999999999998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1.31</v>
      </c>
      <c r="H14" s="43">
        <v>4</v>
      </c>
      <c r="I14" s="43">
        <v>7.64</v>
      </c>
      <c r="J14" s="43">
        <v>69.94</v>
      </c>
      <c r="K14" s="44" t="s">
        <v>52</v>
      </c>
      <c r="L14" s="43">
        <v>40.82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12.44</v>
      </c>
      <c r="H15" s="43">
        <v>7.77</v>
      </c>
      <c r="I15" s="43">
        <v>25.16</v>
      </c>
      <c r="J15" s="43">
        <v>190.3</v>
      </c>
      <c r="K15" s="44" t="s">
        <v>53</v>
      </c>
      <c r="L15" s="43">
        <v>50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12.74</v>
      </c>
      <c r="H16" s="43">
        <v>14.22</v>
      </c>
      <c r="I16" s="43">
        <v>41</v>
      </c>
      <c r="J16" s="43">
        <v>191.03884541666667</v>
      </c>
      <c r="K16" s="44" t="s">
        <v>54</v>
      </c>
      <c r="L16" s="43">
        <v>77.64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5.65</v>
      </c>
      <c r="H17" s="43">
        <v>4.07</v>
      </c>
      <c r="I17" s="43">
        <v>35.42</v>
      </c>
      <c r="J17" s="43">
        <v>200.44</v>
      </c>
      <c r="K17" s="44" t="s">
        <v>55</v>
      </c>
      <c r="L17" s="43">
        <v>31.85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0.12</v>
      </c>
      <c r="H18" s="43">
        <v>0.03</v>
      </c>
      <c r="I18" s="43">
        <v>19.420000000000002</v>
      </c>
      <c r="J18" s="43">
        <v>74.789660999999995</v>
      </c>
      <c r="K18" s="44" t="s">
        <v>56</v>
      </c>
      <c r="L18" s="43">
        <v>20.36</v>
      </c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43">
        <v>40</v>
      </c>
      <c r="G19" s="43">
        <v>2.64</v>
      </c>
      <c r="H19" s="43">
        <v>0.48</v>
      </c>
      <c r="I19" s="43">
        <v>16.68</v>
      </c>
      <c r="J19" s="43">
        <v>77.352000000000004</v>
      </c>
      <c r="K19" s="44"/>
      <c r="L19" s="43">
        <v>1.8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 t="s">
        <v>57</v>
      </c>
      <c r="G20" s="43">
        <v>3.3</v>
      </c>
      <c r="H20" s="43">
        <v>0.6</v>
      </c>
      <c r="I20" s="43">
        <v>15.85</v>
      </c>
      <c r="J20" s="43">
        <v>96.69</v>
      </c>
      <c r="K20" s="44"/>
      <c r="L20" s="43">
        <v>1.8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38.199999999999996</v>
      </c>
      <c r="H23" s="19">
        <f t="shared" si="2"/>
        <v>31.170000000000005</v>
      </c>
      <c r="I23" s="19">
        <f t="shared" si="2"/>
        <v>161.16999999999999</v>
      </c>
      <c r="J23" s="19">
        <f t="shared" si="2"/>
        <v>900.55050641666662</v>
      </c>
      <c r="K23" s="25"/>
      <c r="L23" s="19">
        <f t="shared" ref="L23" si="3">SUM(L14:L22)</f>
        <v>224.26999999999998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1340</v>
      </c>
      <c r="G24" s="32">
        <f t="shared" ref="G24:J24" si="4">G13+G23</f>
        <v>53.919999999999995</v>
      </c>
      <c r="H24" s="32">
        <f t="shared" si="4"/>
        <v>51.63000000000001</v>
      </c>
      <c r="I24" s="32">
        <f t="shared" si="4"/>
        <v>240.39</v>
      </c>
      <c r="J24" s="32">
        <f t="shared" si="4"/>
        <v>1475.4727292166667</v>
      </c>
      <c r="K24" s="32"/>
      <c r="L24" s="32">
        <f t="shared" ref="L24" si="5">L13+L23</f>
        <v>373.78999999999996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40">
        <v>13.79</v>
      </c>
      <c r="H25" s="40">
        <v>14.3</v>
      </c>
      <c r="I25" s="40">
        <v>3.57</v>
      </c>
      <c r="J25" s="40">
        <v>251.03</v>
      </c>
      <c r="K25" s="41" t="s">
        <v>60</v>
      </c>
      <c r="L25" s="40">
        <v>80.349999999999994</v>
      </c>
    </row>
    <row r="26" spans="1:12" ht="15" x14ac:dyDescent="0.25">
      <c r="A26" s="14"/>
      <c r="B26" s="15"/>
      <c r="C26" s="11"/>
      <c r="D26" s="6"/>
      <c r="E26" s="42" t="s">
        <v>61</v>
      </c>
      <c r="F26" s="43">
        <v>30</v>
      </c>
      <c r="G26" s="43">
        <v>3.76</v>
      </c>
      <c r="H26" s="43">
        <v>3.05</v>
      </c>
      <c r="I26" s="43">
        <v>10.15</v>
      </c>
      <c r="J26" s="43">
        <v>83.76</v>
      </c>
      <c r="K26" s="44" t="s">
        <v>62</v>
      </c>
      <c r="L26" s="43">
        <v>28.15</v>
      </c>
    </row>
    <row r="27" spans="1:12" ht="15" x14ac:dyDescent="0.25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0.18</v>
      </c>
      <c r="H27" s="43">
        <v>0.04</v>
      </c>
      <c r="I27" s="43">
        <v>13.75</v>
      </c>
      <c r="J27" s="43">
        <v>53.136642799999997</v>
      </c>
      <c r="K27" s="44" t="s">
        <v>64</v>
      </c>
      <c r="L27" s="43">
        <v>9.31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20</v>
      </c>
      <c r="G28" s="43">
        <v>1.32</v>
      </c>
      <c r="H28" s="43">
        <v>0.24</v>
      </c>
      <c r="I28" s="43">
        <v>8.34</v>
      </c>
      <c r="J28" s="43">
        <v>38.68</v>
      </c>
      <c r="K28" s="44"/>
      <c r="L28" s="43">
        <v>1.8</v>
      </c>
    </row>
    <row r="29" spans="1:12" ht="15" x14ac:dyDescent="0.25">
      <c r="A29" s="14"/>
      <c r="B29" s="15"/>
      <c r="C29" s="11"/>
      <c r="D29" s="7" t="s">
        <v>24</v>
      </c>
      <c r="E29" s="42" t="s">
        <v>65</v>
      </c>
      <c r="F29" s="43">
        <v>130</v>
      </c>
      <c r="G29" s="43">
        <v>0.52</v>
      </c>
      <c r="H29" s="43">
        <v>0.52</v>
      </c>
      <c r="I29" s="43">
        <v>15.08</v>
      </c>
      <c r="J29" s="43">
        <v>63.28</v>
      </c>
      <c r="K29" s="44"/>
      <c r="L29" s="43">
        <v>29.91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19.569999999999997</v>
      </c>
      <c r="H32" s="19">
        <f t="shared" ref="H32" si="7">SUM(H25:H31)</f>
        <v>18.149999999999999</v>
      </c>
      <c r="I32" s="19">
        <f t="shared" ref="I32" si="8">SUM(I25:I31)</f>
        <v>50.89</v>
      </c>
      <c r="J32" s="19">
        <f t="shared" ref="J32:L32" si="9">SUM(J25:J31)</f>
        <v>489.8866428</v>
      </c>
      <c r="K32" s="25"/>
      <c r="L32" s="19">
        <f t="shared" si="9"/>
        <v>149.52000000000001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66</v>
      </c>
      <c r="F33" s="43">
        <v>80</v>
      </c>
      <c r="G33" s="43">
        <v>1.28</v>
      </c>
      <c r="H33" s="43">
        <v>3.97</v>
      </c>
      <c r="I33" s="43">
        <v>7.05</v>
      </c>
      <c r="J33" s="43">
        <v>67.959999999999994</v>
      </c>
      <c r="K33" s="44" t="str">
        <f>"7/22"</f>
        <v>7/22</v>
      </c>
      <c r="L33" s="43">
        <v>42.18</v>
      </c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250</v>
      </c>
      <c r="G34" s="43">
        <v>11</v>
      </c>
      <c r="H34" s="43">
        <v>10.64</v>
      </c>
      <c r="I34" s="43">
        <v>58</v>
      </c>
      <c r="J34" s="43">
        <v>230.3</v>
      </c>
      <c r="K34" s="44" t="str">
        <f>"6/63"</f>
        <v>6/63</v>
      </c>
      <c r="L34" s="43">
        <v>50</v>
      </c>
    </row>
    <row r="35" spans="1:12" ht="15" x14ac:dyDescent="0.25">
      <c r="A35" s="14"/>
      <c r="B35" s="15"/>
      <c r="C35" s="11"/>
      <c r="D35" s="7" t="s">
        <v>28</v>
      </c>
      <c r="E35" s="42" t="s">
        <v>68</v>
      </c>
      <c r="F35" s="43">
        <v>200</v>
      </c>
      <c r="G35" s="43">
        <v>15.55</v>
      </c>
      <c r="H35" s="43">
        <v>15.7</v>
      </c>
      <c r="I35" s="43">
        <v>48.29</v>
      </c>
      <c r="J35" s="43">
        <v>408.6</v>
      </c>
      <c r="K35" s="44" t="str">
        <f>"9/17"</f>
        <v>9/17</v>
      </c>
      <c r="L35" s="43">
        <v>107.67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69</v>
      </c>
      <c r="F37" s="43">
        <v>200</v>
      </c>
      <c r="G37" s="43">
        <v>0.14000000000000001</v>
      </c>
      <c r="H37" s="43">
        <v>0.1</v>
      </c>
      <c r="I37" s="43">
        <v>21.64</v>
      </c>
      <c r="J37" s="43">
        <v>83.962620000000015</v>
      </c>
      <c r="K37" s="44" t="str">
        <f>"11/52"</f>
        <v>11/52</v>
      </c>
      <c r="L37" s="43">
        <v>17.22</v>
      </c>
    </row>
    <row r="38" spans="1:12" ht="15" x14ac:dyDescent="0.25">
      <c r="A38" s="14"/>
      <c r="B38" s="15"/>
      <c r="C38" s="11"/>
      <c r="D38" s="7" t="s">
        <v>31</v>
      </c>
      <c r="E38" s="42" t="s">
        <v>51</v>
      </c>
      <c r="F38" s="43">
        <v>40</v>
      </c>
      <c r="G38" s="43">
        <v>2.64</v>
      </c>
      <c r="H38" s="43">
        <v>0.48</v>
      </c>
      <c r="I38" s="43">
        <v>16.68</v>
      </c>
      <c r="J38" s="43">
        <v>77.352000000000004</v>
      </c>
      <c r="K38" s="44"/>
      <c r="L38" s="43">
        <v>3.6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40</v>
      </c>
      <c r="G39" s="43">
        <v>2.64</v>
      </c>
      <c r="H39" s="43">
        <v>0.48</v>
      </c>
      <c r="I39" s="43">
        <v>16.68</v>
      </c>
      <c r="J39" s="43">
        <v>77.352000000000004</v>
      </c>
      <c r="K39" s="44"/>
      <c r="L39" s="43">
        <v>3.6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33.25</v>
      </c>
      <c r="H42" s="19">
        <f t="shared" ref="H42" si="11">SUM(H33:H41)</f>
        <v>31.370000000000005</v>
      </c>
      <c r="I42" s="19">
        <f t="shared" ref="I42" si="12">SUM(I33:I41)</f>
        <v>168.34000000000003</v>
      </c>
      <c r="J42" s="19">
        <f t="shared" ref="J42:L42" si="13">SUM(J33:J41)</f>
        <v>945.52661999999998</v>
      </c>
      <c r="K42" s="25"/>
      <c r="L42" s="19">
        <f t="shared" si="13"/>
        <v>224.27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1340</v>
      </c>
      <c r="G43" s="32">
        <f t="shared" ref="G43" si="14">G32+G42</f>
        <v>52.819999999999993</v>
      </c>
      <c r="H43" s="32">
        <f t="shared" ref="H43" si="15">H32+H42</f>
        <v>49.52</v>
      </c>
      <c r="I43" s="32">
        <f t="shared" ref="I43" si="16">I32+I42</f>
        <v>219.23000000000002</v>
      </c>
      <c r="J43" s="32">
        <f t="shared" ref="J43:L43" si="17">J32+J42</f>
        <v>1435.4132628</v>
      </c>
      <c r="K43" s="32"/>
      <c r="L43" s="32">
        <f t="shared" si="17"/>
        <v>373.79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70</v>
      </c>
      <c r="F44" s="40">
        <v>210</v>
      </c>
      <c r="G44" s="40">
        <v>4.9400000000000004</v>
      </c>
      <c r="H44" s="40">
        <v>5.96</v>
      </c>
      <c r="I44" s="40">
        <v>12.89</v>
      </c>
      <c r="J44" s="40">
        <v>263.5</v>
      </c>
      <c r="K44" s="41" t="str">
        <f>"2/60"</f>
        <v>2/60</v>
      </c>
      <c r="L44" s="40">
        <v>47.43</v>
      </c>
    </row>
    <row r="45" spans="1:12" ht="25.5" x14ac:dyDescent="0.25">
      <c r="A45" s="23"/>
      <c r="B45" s="15"/>
      <c r="C45" s="11"/>
      <c r="D45" s="6"/>
      <c r="E45" s="42" t="s">
        <v>40</v>
      </c>
      <c r="F45" s="43">
        <v>40</v>
      </c>
      <c r="G45" s="43">
        <v>5.14</v>
      </c>
      <c r="H45" s="43">
        <v>6.21</v>
      </c>
      <c r="I45" s="43">
        <v>15.2</v>
      </c>
      <c r="J45" s="43">
        <v>148.51</v>
      </c>
      <c r="K45" s="44" t="str">
        <f>"1/57"</f>
        <v>1/57</v>
      </c>
      <c r="L45" s="43">
        <v>43.69</v>
      </c>
    </row>
    <row r="46" spans="1:12" ht="15" x14ac:dyDescent="0.25">
      <c r="A46" s="23"/>
      <c r="B46" s="15"/>
      <c r="C46" s="11"/>
      <c r="D46" s="7" t="s">
        <v>22</v>
      </c>
      <c r="E46" s="42" t="s">
        <v>71</v>
      </c>
      <c r="F46" s="43">
        <v>200</v>
      </c>
      <c r="G46" s="43">
        <v>3.64</v>
      </c>
      <c r="H46" s="43">
        <v>2.73</v>
      </c>
      <c r="I46" s="43">
        <v>11.3</v>
      </c>
      <c r="J46" s="43">
        <v>96.569047999999995</v>
      </c>
      <c r="K46" s="44" t="str">
        <f>"11/51"</f>
        <v>11/51</v>
      </c>
      <c r="L46" s="43">
        <v>29.2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20</v>
      </c>
      <c r="G47" s="43">
        <v>2.64</v>
      </c>
      <c r="H47" s="43">
        <v>0.48</v>
      </c>
      <c r="I47" s="43">
        <v>16.68</v>
      </c>
      <c r="J47" s="43">
        <v>77.352000000000004</v>
      </c>
      <c r="K47" s="44"/>
      <c r="L47" s="43">
        <v>1.8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58</v>
      </c>
      <c r="E49" s="42" t="s">
        <v>72</v>
      </c>
      <c r="F49" s="43">
        <v>30</v>
      </c>
      <c r="G49" s="43">
        <v>0.14000000000000001</v>
      </c>
      <c r="H49" s="43">
        <v>0.09</v>
      </c>
      <c r="I49" s="43">
        <v>9.1999999999999993</v>
      </c>
      <c r="J49" s="43">
        <v>36.14</v>
      </c>
      <c r="K49" s="44" t="s">
        <v>89</v>
      </c>
      <c r="L49" s="43">
        <v>19.54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16.5</v>
      </c>
      <c r="H51" s="19">
        <f t="shared" ref="H51" si="19">SUM(H44:H50)</f>
        <v>15.47</v>
      </c>
      <c r="I51" s="19">
        <f t="shared" ref="I51" si="20">SUM(I44:I50)</f>
        <v>65.27</v>
      </c>
      <c r="J51" s="19">
        <f t="shared" ref="J51:L51" si="21">SUM(J44:J50)</f>
        <v>622.07104800000002</v>
      </c>
      <c r="K51" s="25"/>
      <c r="L51" s="19">
        <f t="shared" si="21"/>
        <v>141.66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73</v>
      </c>
      <c r="F52" s="43">
        <v>80</v>
      </c>
      <c r="G52" s="43">
        <v>1.07</v>
      </c>
      <c r="H52" s="43">
        <v>2.42</v>
      </c>
      <c r="I52" s="43">
        <v>9.68</v>
      </c>
      <c r="J52" s="43">
        <v>83.935911808000014</v>
      </c>
      <c r="K52" s="44" t="str">
        <f>"7/19"</f>
        <v>7/19</v>
      </c>
      <c r="L52" s="43">
        <v>28.22</v>
      </c>
    </row>
    <row r="53" spans="1:12" ht="15" x14ac:dyDescent="0.25">
      <c r="A53" s="23"/>
      <c r="B53" s="15"/>
      <c r="C53" s="11"/>
      <c r="D53" s="7" t="s">
        <v>27</v>
      </c>
      <c r="E53" s="42" t="s">
        <v>74</v>
      </c>
      <c r="F53" s="43">
        <v>250</v>
      </c>
      <c r="G53" s="43">
        <v>5.55</v>
      </c>
      <c r="H53" s="43">
        <v>5.89</v>
      </c>
      <c r="I53" s="43">
        <v>17.95</v>
      </c>
      <c r="J53" s="43">
        <v>159.789054783333</v>
      </c>
      <c r="K53" s="44" t="str">
        <f>"6/51"</f>
        <v>6/51</v>
      </c>
      <c r="L53" s="43">
        <v>50</v>
      </c>
    </row>
    <row r="54" spans="1:12" ht="15" x14ac:dyDescent="0.25">
      <c r="A54" s="23"/>
      <c r="B54" s="15"/>
      <c r="C54" s="11"/>
      <c r="D54" s="7" t="s">
        <v>28</v>
      </c>
      <c r="E54" s="42" t="s">
        <v>75</v>
      </c>
      <c r="F54" s="43">
        <v>90</v>
      </c>
      <c r="G54" s="43">
        <v>13.67</v>
      </c>
      <c r="H54" s="43">
        <v>18.98</v>
      </c>
      <c r="I54" s="43">
        <v>16.12</v>
      </c>
      <c r="J54" s="43">
        <v>263</v>
      </c>
      <c r="K54" s="44" t="str">
        <f>"10/6"</f>
        <v>10/6</v>
      </c>
      <c r="L54" s="43">
        <v>81.040000000000006</v>
      </c>
    </row>
    <row r="55" spans="1:12" ht="15" x14ac:dyDescent="0.25">
      <c r="A55" s="23"/>
      <c r="B55" s="15"/>
      <c r="C55" s="11"/>
      <c r="D55" s="7" t="s">
        <v>29</v>
      </c>
      <c r="E55" s="42" t="s">
        <v>76</v>
      </c>
      <c r="F55" s="43">
        <v>150</v>
      </c>
      <c r="G55" s="43">
        <v>3.28</v>
      </c>
      <c r="H55" s="43">
        <v>3.6</v>
      </c>
      <c r="I55" s="43">
        <v>22.92</v>
      </c>
      <c r="J55" s="43">
        <v>141.82954050000001</v>
      </c>
      <c r="K55" s="44" t="str">
        <f>"5/58"</f>
        <v>5/58</v>
      </c>
      <c r="L55" s="43">
        <v>47.37</v>
      </c>
    </row>
    <row r="56" spans="1:12" ht="15" x14ac:dyDescent="0.2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0.24</v>
      </c>
      <c r="H56" s="43">
        <v>0.05</v>
      </c>
      <c r="I56" s="43">
        <v>36.17</v>
      </c>
      <c r="J56" s="43">
        <v>55.606942799999999</v>
      </c>
      <c r="K56" s="44" t="str">
        <f>"11/53"</f>
        <v>11/53</v>
      </c>
      <c r="L56" s="43">
        <v>14.04</v>
      </c>
    </row>
    <row r="57" spans="1:12" ht="15" x14ac:dyDescent="0.25">
      <c r="A57" s="23"/>
      <c r="B57" s="15"/>
      <c r="C57" s="11"/>
      <c r="D57" s="7" t="s">
        <v>31</v>
      </c>
      <c r="E57" s="42" t="s">
        <v>51</v>
      </c>
      <c r="F57" s="43">
        <v>40</v>
      </c>
      <c r="G57" s="43">
        <v>2.64</v>
      </c>
      <c r="H57" s="43">
        <v>0.48</v>
      </c>
      <c r="I57" s="43">
        <v>16.68</v>
      </c>
      <c r="J57" s="43">
        <v>77.352000000000004</v>
      </c>
      <c r="K57" s="44"/>
      <c r="L57" s="43">
        <v>1.8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40</v>
      </c>
      <c r="G58" s="43">
        <v>2.64</v>
      </c>
      <c r="H58" s="43">
        <v>0.48</v>
      </c>
      <c r="I58" s="43">
        <v>16.68</v>
      </c>
      <c r="J58" s="43">
        <v>77.352000000000004</v>
      </c>
      <c r="K58" s="44"/>
      <c r="L58" s="43">
        <v>1.8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29.09</v>
      </c>
      <c r="H61" s="19">
        <f t="shared" ref="H61" si="23">SUM(H52:H60)</f>
        <v>31.900000000000002</v>
      </c>
      <c r="I61" s="19">
        <f t="shared" ref="I61" si="24">SUM(I52:I60)</f>
        <v>136.20000000000002</v>
      </c>
      <c r="J61" s="19">
        <f t="shared" ref="J61:L61" si="25">SUM(J52:J60)</f>
        <v>858.8654498913329</v>
      </c>
      <c r="K61" s="25"/>
      <c r="L61" s="19">
        <f t="shared" si="25"/>
        <v>224.27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1350</v>
      </c>
      <c r="G62" s="32">
        <f t="shared" ref="G62" si="26">G51+G61</f>
        <v>45.59</v>
      </c>
      <c r="H62" s="32">
        <f t="shared" ref="H62" si="27">H51+H61</f>
        <v>47.370000000000005</v>
      </c>
      <c r="I62" s="32">
        <f t="shared" ref="I62" si="28">I51+I61</f>
        <v>201.47000000000003</v>
      </c>
      <c r="J62" s="32">
        <f t="shared" ref="J62:L62" si="29">J51+J61</f>
        <v>1480.9364978913329</v>
      </c>
      <c r="K62" s="32"/>
      <c r="L62" s="32">
        <f t="shared" si="29"/>
        <v>365.93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90</v>
      </c>
      <c r="G63" s="40">
        <v>6.23</v>
      </c>
      <c r="H63" s="40">
        <v>4.84</v>
      </c>
      <c r="I63" s="40">
        <v>13.24</v>
      </c>
      <c r="J63" s="40">
        <v>236.2</v>
      </c>
      <c r="K63" s="41" t="str">
        <f>"9/10"</f>
        <v>9/10</v>
      </c>
      <c r="L63" s="40">
        <v>76.89</v>
      </c>
    </row>
    <row r="64" spans="1:12" ht="15" x14ac:dyDescent="0.25">
      <c r="A64" s="23"/>
      <c r="B64" s="15"/>
      <c r="C64" s="11"/>
      <c r="D64" s="6"/>
      <c r="E64" s="42" t="s">
        <v>79</v>
      </c>
      <c r="F64" s="43">
        <v>150</v>
      </c>
      <c r="G64" s="43">
        <v>7.8</v>
      </c>
      <c r="H64" s="43">
        <v>8.1</v>
      </c>
      <c r="I64" s="43">
        <v>34.200000000000003</v>
      </c>
      <c r="J64" s="43">
        <v>251.93</v>
      </c>
      <c r="K64" s="44" t="s">
        <v>80</v>
      </c>
      <c r="L64" s="43">
        <v>30.64</v>
      </c>
    </row>
    <row r="65" spans="1:12" ht="15" x14ac:dyDescent="0.25">
      <c r="A65" s="23"/>
      <c r="B65" s="15"/>
      <c r="C65" s="11"/>
      <c r="D65" s="7" t="s">
        <v>22</v>
      </c>
      <c r="E65" s="42" t="s">
        <v>81</v>
      </c>
      <c r="F65" s="43">
        <v>200</v>
      </c>
      <c r="G65" s="43">
        <v>0.18</v>
      </c>
      <c r="H65" s="43">
        <v>0.05</v>
      </c>
      <c r="I65" s="43">
        <v>9.6300000000000008</v>
      </c>
      <c r="J65" s="43">
        <v>37.582527999999996</v>
      </c>
      <c r="K65" s="44" t="str">
        <f>"11/18"</f>
        <v>11/18</v>
      </c>
      <c r="L65" s="43">
        <v>8.18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20</v>
      </c>
      <c r="G66" s="43">
        <v>1.32</v>
      </c>
      <c r="H66" s="43">
        <v>0.24</v>
      </c>
      <c r="I66" s="43">
        <v>8.34</v>
      </c>
      <c r="J66" s="43">
        <v>38.676000000000002</v>
      </c>
      <c r="K66" s="44"/>
      <c r="L66" s="43">
        <v>1.8</v>
      </c>
    </row>
    <row r="67" spans="1:12" ht="15" x14ac:dyDescent="0.25">
      <c r="A67" s="23"/>
      <c r="B67" s="15"/>
      <c r="C67" s="11"/>
      <c r="D67" s="7" t="s">
        <v>24</v>
      </c>
      <c r="E67" s="42" t="s">
        <v>65</v>
      </c>
      <c r="F67" s="43">
        <v>130</v>
      </c>
      <c r="G67" s="43">
        <v>0.52</v>
      </c>
      <c r="H67" s="43">
        <v>0.52</v>
      </c>
      <c r="I67" s="43">
        <v>15.08</v>
      </c>
      <c r="J67" s="43">
        <v>63.28</v>
      </c>
      <c r="K67" s="44"/>
      <c r="L67" s="43">
        <v>29.91</v>
      </c>
    </row>
    <row r="68" spans="1:12" ht="15" x14ac:dyDescent="0.25">
      <c r="A68" s="23"/>
      <c r="B68" s="15"/>
      <c r="C68" s="11"/>
      <c r="D68" s="6" t="s">
        <v>23</v>
      </c>
      <c r="E68" s="42" t="s">
        <v>82</v>
      </c>
      <c r="F68" s="43">
        <v>20</v>
      </c>
      <c r="G68" s="43">
        <v>1.54</v>
      </c>
      <c r="H68" s="43">
        <v>0.6</v>
      </c>
      <c r="I68" s="43">
        <v>10.66</v>
      </c>
      <c r="J68" s="43">
        <v>53.9</v>
      </c>
      <c r="K68" s="44"/>
      <c r="L68" s="43">
        <v>2.1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17.59</v>
      </c>
      <c r="H70" s="19">
        <f t="shared" ref="H70" si="31">SUM(H63:H69)</f>
        <v>14.35</v>
      </c>
      <c r="I70" s="19">
        <f t="shared" ref="I70" si="32">SUM(I63:I69)</f>
        <v>91.15</v>
      </c>
      <c r="J70" s="19">
        <f t="shared" ref="J70:L70" si="33">SUM(J63:J69)</f>
        <v>681.56852800000001</v>
      </c>
      <c r="K70" s="25"/>
      <c r="L70" s="19">
        <f t="shared" si="33"/>
        <v>149.52000000000001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80</v>
      </c>
      <c r="G71" s="43">
        <v>1.33</v>
      </c>
      <c r="H71" s="43">
        <v>4.8099999999999996</v>
      </c>
      <c r="I71" s="43">
        <v>7.75</v>
      </c>
      <c r="J71" s="43">
        <v>76.75</v>
      </c>
      <c r="K71" s="44" t="str">
        <f>"7/35"</f>
        <v>7/35</v>
      </c>
      <c r="L71" s="43">
        <v>39.78</v>
      </c>
    </row>
    <row r="72" spans="1:12" ht="15" x14ac:dyDescent="0.25">
      <c r="A72" s="23"/>
      <c r="B72" s="15"/>
      <c r="C72" s="11"/>
      <c r="D72" s="7" t="s">
        <v>27</v>
      </c>
      <c r="E72" s="42" t="s">
        <v>84</v>
      </c>
      <c r="F72" s="43">
        <v>250</v>
      </c>
      <c r="G72" s="43">
        <v>8.1999999999999993</v>
      </c>
      <c r="H72" s="43">
        <v>10.64</v>
      </c>
      <c r="I72" s="43">
        <v>30.56</v>
      </c>
      <c r="J72" s="43">
        <v>263</v>
      </c>
      <c r="K72" s="44" t="str">
        <f>"6/65"</f>
        <v>6/65</v>
      </c>
      <c r="L72" s="43">
        <v>50</v>
      </c>
    </row>
    <row r="73" spans="1:12" ht="15" x14ac:dyDescent="0.25">
      <c r="A73" s="23"/>
      <c r="B73" s="15"/>
      <c r="C73" s="11"/>
      <c r="D73" s="7" t="s">
        <v>28</v>
      </c>
      <c r="E73" s="42" t="s">
        <v>85</v>
      </c>
      <c r="F73" s="43">
        <v>200</v>
      </c>
      <c r="G73" s="43">
        <v>12.67</v>
      </c>
      <c r="H73" s="43">
        <v>18.98</v>
      </c>
      <c r="I73" s="43">
        <v>16.12</v>
      </c>
      <c r="J73" s="43">
        <v>272</v>
      </c>
      <c r="K73" s="44" t="str">
        <f>"8/26"</f>
        <v>8/26</v>
      </c>
      <c r="L73" s="43">
        <v>112.25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0.18</v>
      </c>
      <c r="H75" s="43">
        <v>7.0000000000000007E-2</v>
      </c>
      <c r="I75" s="43">
        <v>21.67</v>
      </c>
      <c r="J75" s="43">
        <v>83.448615999999987</v>
      </c>
      <c r="K75" s="44" t="str">
        <f>"11/5"</f>
        <v>11/5</v>
      </c>
      <c r="L75" s="43">
        <v>15.04</v>
      </c>
    </row>
    <row r="76" spans="1:12" ht="15" x14ac:dyDescent="0.25">
      <c r="A76" s="23"/>
      <c r="B76" s="15"/>
      <c r="C76" s="11"/>
      <c r="D76" s="7" t="s">
        <v>31</v>
      </c>
      <c r="E76" s="42" t="s">
        <v>51</v>
      </c>
      <c r="F76" s="43">
        <v>20</v>
      </c>
      <c r="G76" s="43">
        <v>1.32</v>
      </c>
      <c r="H76" s="43">
        <v>0.24</v>
      </c>
      <c r="I76" s="43">
        <v>8.34</v>
      </c>
      <c r="J76" s="43">
        <v>38.676000000000002</v>
      </c>
      <c r="K76" s="44"/>
      <c r="L76" s="43">
        <v>3.6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1.32</v>
      </c>
      <c r="H77" s="43">
        <v>0.24</v>
      </c>
      <c r="I77" s="43">
        <v>8.34</v>
      </c>
      <c r="J77" s="43">
        <v>38.676000000000002</v>
      </c>
      <c r="K77" s="44"/>
      <c r="L77" s="43">
        <v>3.6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25.02</v>
      </c>
      <c r="H80" s="19">
        <f t="shared" ref="H80" si="35">SUM(H71:H79)</f>
        <v>34.980000000000004</v>
      </c>
      <c r="I80" s="19">
        <f t="shared" ref="I80" si="36">SUM(I71:I79)</f>
        <v>92.780000000000015</v>
      </c>
      <c r="J80" s="19">
        <f t="shared" ref="J80:L80" si="37">SUM(J71:J79)</f>
        <v>772.5506160000001</v>
      </c>
      <c r="K80" s="25"/>
      <c r="L80" s="19">
        <f t="shared" si="37"/>
        <v>224.26999999999998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1380</v>
      </c>
      <c r="G81" s="32">
        <f t="shared" ref="G81" si="38">G70+G80</f>
        <v>42.61</v>
      </c>
      <c r="H81" s="32">
        <f t="shared" ref="H81" si="39">H70+H80</f>
        <v>49.330000000000005</v>
      </c>
      <c r="I81" s="32">
        <f t="shared" ref="I81" si="40">I70+I80</f>
        <v>183.93</v>
      </c>
      <c r="J81" s="32">
        <f t="shared" ref="J81:L81" si="41">J70+J80</f>
        <v>1454.1191440000002</v>
      </c>
      <c r="K81" s="32"/>
      <c r="L81" s="32">
        <f t="shared" si="41"/>
        <v>373.78999999999996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210</v>
      </c>
      <c r="G82" s="40">
        <v>9.76</v>
      </c>
      <c r="H82" s="40">
        <v>10.5</v>
      </c>
      <c r="I82" s="40">
        <v>38.01</v>
      </c>
      <c r="J82" s="40">
        <v>295.483739668</v>
      </c>
      <c r="K82" s="41" t="str">
        <f>"2/57"</f>
        <v>2/57</v>
      </c>
      <c r="L82" s="40">
        <v>51.38</v>
      </c>
    </row>
    <row r="83" spans="1:12" ht="25.5" x14ac:dyDescent="0.25">
      <c r="A83" s="23"/>
      <c r="B83" s="15"/>
      <c r="C83" s="11"/>
      <c r="D83" s="6"/>
      <c r="E83" s="42" t="s">
        <v>40</v>
      </c>
      <c r="F83" s="43">
        <v>40</v>
      </c>
      <c r="G83" s="43">
        <v>5.14</v>
      </c>
      <c r="H83" s="43">
        <v>11.15</v>
      </c>
      <c r="I83" s="43">
        <v>10.28</v>
      </c>
      <c r="J83" s="43">
        <v>148.50528</v>
      </c>
      <c r="K83" s="44" t="str">
        <f>"1/57"</f>
        <v>1/57</v>
      </c>
      <c r="L83" s="43">
        <v>49.55</v>
      </c>
    </row>
    <row r="84" spans="1:12" ht="15" x14ac:dyDescent="0.25">
      <c r="A84" s="23"/>
      <c r="B84" s="15"/>
      <c r="C84" s="11"/>
      <c r="D84" s="7" t="s">
        <v>22</v>
      </c>
      <c r="E84" s="42" t="s">
        <v>88</v>
      </c>
      <c r="F84" s="43">
        <v>200</v>
      </c>
      <c r="G84" s="43">
        <v>3.64</v>
      </c>
      <c r="H84" s="43">
        <v>2.73</v>
      </c>
      <c r="I84" s="43">
        <v>24.19</v>
      </c>
      <c r="J84" s="43">
        <v>129.56904800000001</v>
      </c>
      <c r="K84" s="44" t="str">
        <f>"11/59"</f>
        <v>11/59</v>
      </c>
      <c r="L84" s="43">
        <v>22.2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20</v>
      </c>
      <c r="G85" s="43">
        <v>1.32</v>
      </c>
      <c r="H85" s="43">
        <v>0.24</v>
      </c>
      <c r="I85" s="43">
        <v>8.34</v>
      </c>
      <c r="J85" s="43">
        <v>38.68</v>
      </c>
      <c r="K85" s="44"/>
      <c r="L85" s="43">
        <v>1.8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72</v>
      </c>
      <c r="F87" s="43">
        <v>30</v>
      </c>
      <c r="G87" s="43">
        <v>0.14000000000000001</v>
      </c>
      <c r="H87" s="43">
        <v>0.09</v>
      </c>
      <c r="I87" s="43">
        <v>9.1999999999999993</v>
      </c>
      <c r="J87" s="43">
        <v>36.144007500000008</v>
      </c>
      <c r="K87" s="44" t="s">
        <v>89</v>
      </c>
      <c r="L87" s="43">
        <v>24.59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</v>
      </c>
      <c r="H89" s="19">
        <f t="shared" ref="H89" si="43">SUM(H82:H88)</f>
        <v>24.709999999999997</v>
      </c>
      <c r="I89" s="19">
        <f t="shared" ref="I89" si="44">SUM(I82:I88)</f>
        <v>90.02000000000001</v>
      </c>
      <c r="J89" s="19">
        <f t="shared" ref="J89:L89" si="45">SUM(J82:J88)</f>
        <v>648.38207516799991</v>
      </c>
      <c r="K89" s="25"/>
      <c r="L89" s="19">
        <f t="shared" si="45"/>
        <v>149.52000000000001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90</v>
      </c>
      <c r="F90" s="43">
        <v>80</v>
      </c>
      <c r="G90" s="43">
        <v>0.8</v>
      </c>
      <c r="H90" s="43">
        <v>4.58</v>
      </c>
      <c r="I90" s="43">
        <v>3.83</v>
      </c>
      <c r="J90" s="43">
        <v>61.4</v>
      </c>
      <c r="K90" s="44" t="str">
        <f>"7/80"</f>
        <v>7/80</v>
      </c>
      <c r="L90" s="43">
        <v>41.6</v>
      </c>
    </row>
    <row r="91" spans="1:12" ht="15" x14ac:dyDescent="0.25">
      <c r="A91" s="23"/>
      <c r="B91" s="15"/>
      <c r="C91" s="11"/>
      <c r="D91" s="7" t="s">
        <v>27</v>
      </c>
      <c r="E91" s="42" t="s">
        <v>91</v>
      </c>
      <c r="F91" s="43">
        <v>250</v>
      </c>
      <c r="G91" s="43">
        <v>5.55</v>
      </c>
      <c r="H91" s="43">
        <v>7.8</v>
      </c>
      <c r="I91" s="43">
        <v>15.95</v>
      </c>
      <c r="J91" s="43">
        <v>223</v>
      </c>
      <c r="K91" s="44" t="str">
        <f>"6/70"</f>
        <v>6/70</v>
      </c>
      <c r="L91" s="43">
        <v>50</v>
      </c>
    </row>
    <row r="92" spans="1:12" ht="15" x14ac:dyDescent="0.25">
      <c r="A92" s="23"/>
      <c r="B92" s="15"/>
      <c r="C92" s="11"/>
      <c r="D92" s="7" t="s">
        <v>28</v>
      </c>
      <c r="E92" s="42" t="s">
        <v>92</v>
      </c>
      <c r="F92" s="43">
        <v>200</v>
      </c>
      <c r="G92" s="43">
        <v>16.579999999999998</v>
      </c>
      <c r="H92" s="43">
        <v>19.5</v>
      </c>
      <c r="I92" s="43">
        <v>68.38</v>
      </c>
      <c r="J92" s="43">
        <v>327.07</v>
      </c>
      <c r="K92" s="44" t="str">
        <f>"8/35"</f>
        <v>8/35</v>
      </c>
      <c r="L92" s="43">
        <v>112.67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0.14000000000000001</v>
      </c>
      <c r="H94" s="43">
        <v>0.1</v>
      </c>
      <c r="I94" s="43">
        <v>1.5</v>
      </c>
      <c r="J94" s="43">
        <v>83.962620000000015</v>
      </c>
      <c r="K94" s="44" t="str">
        <f>"11/1"</f>
        <v>11/1</v>
      </c>
      <c r="L94" s="43">
        <v>12.8</v>
      </c>
    </row>
    <row r="95" spans="1:12" ht="15" x14ac:dyDescent="0.25">
      <c r="A95" s="23"/>
      <c r="B95" s="15"/>
      <c r="C95" s="11"/>
      <c r="D95" s="7" t="s">
        <v>31</v>
      </c>
      <c r="E95" s="42" t="s">
        <v>51</v>
      </c>
      <c r="F95" s="43">
        <v>40</v>
      </c>
      <c r="G95" s="43">
        <v>2.64</v>
      </c>
      <c r="H95" s="43">
        <v>0.48</v>
      </c>
      <c r="I95" s="43">
        <v>16.68</v>
      </c>
      <c r="J95" s="43">
        <v>77.352000000000004</v>
      </c>
      <c r="K95" s="44"/>
      <c r="L95" s="43">
        <v>3.6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20</v>
      </c>
      <c r="G96" s="43">
        <v>1.9849624060150375</v>
      </c>
      <c r="H96" s="43">
        <v>0.36090225563909772</v>
      </c>
      <c r="I96" s="43">
        <v>12.541353383458645</v>
      </c>
      <c r="J96" s="43">
        <v>58.159398496240598</v>
      </c>
      <c r="K96" s="44"/>
      <c r="L96" s="43">
        <v>3.6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27.694962406015037</v>
      </c>
      <c r="H99" s="19">
        <f t="shared" ref="H99" si="47">SUM(H90:H98)</f>
        <v>32.820902255639098</v>
      </c>
      <c r="I99" s="19">
        <f t="shared" ref="I99" si="48">SUM(I90:I98)</f>
        <v>118.88135338345865</v>
      </c>
      <c r="J99" s="19">
        <f t="shared" ref="J99:L99" si="49">SUM(J90:J98)</f>
        <v>830.94401849624057</v>
      </c>
      <c r="K99" s="25"/>
      <c r="L99" s="19">
        <f t="shared" si="49"/>
        <v>224.26999999999998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1290</v>
      </c>
      <c r="G100" s="32">
        <f t="shared" ref="G100" si="50">G89+G99</f>
        <v>47.694962406015037</v>
      </c>
      <c r="H100" s="32">
        <f t="shared" ref="H100" si="51">H89+H99</f>
        <v>57.530902255639091</v>
      </c>
      <c r="I100" s="32">
        <f t="shared" ref="I100" si="52">I89+I99</f>
        <v>208.90135338345866</v>
      </c>
      <c r="J100" s="32">
        <f t="shared" ref="J100:L100" si="53">J89+J99</f>
        <v>1479.3260936642405</v>
      </c>
      <c r="K100" s="32"/>
      <c r="L100" s="32">
        <f t="shared" si="53"/>
        <v>373.78999999999996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94</v>
      </c>
      <c r="F101" s="40">
        <v>210</v>
      </c>
      <c r="G101" s="40">
        <v>9.76</v>
      </c>
      <c r="H101" s="40">
        <v>12.12</v>
      </c>
      <c r="I101" s="40">
        <v>38.01</v>
      </c>
      <c r="J101" s="40">
        <v>295.48</v>
      </c>
      <c r="K101" s="41" t="str">
        <f>"2/5"</f>
        <v>2/5</v>
      </c>
      <c r="L101" s="40">
        <v>57.03</v>
      </c>
    </row>
    <row r="102" spans="1:12" ht="25.5" x14ac:dyDescent="0.25">
      <c r="A102" s="23"/>
      <c r="B102" s="15"/>
      <c r="C102" s="11"/>
      <c r="D102" s="6"/>
      <c r="E102" s="42" t="s">
        <v>40</v>
      </c>
      <c r="F102" s="43">
        <v>40</v>
      </c>
      <c r="G102" s="43">
        <v>5.14</v>
      </c>
      <c r="H102" s="43">
        <v>11.15</v>
      </c>
      <c r="I102" s="43">
        <v>10.28</v>
      </c>
      <c r="J102" s="43">
        <v>148.50528</v>
      </c>
      <c r="K102" s="44" t="s">
        <v>95</v>
      </c>
      <c r="L102" s="43">
        <v>54.39</v>
      </c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0.24</v>
      </c>
      <c r="H103" s="43">
        <v>0.05</v>
      </c>
      <c r="I103" s="43">
        <v>14.07</v>
      </c>
      <c r="J103" s="43">
        <v>55.606942799999999</v>
      </c>
      <c r="K103" s="44" t="str">
        <f>"11/54"</f>
        <v>11/54</v>
      </c>
      <c r="L103" s="43">
        <v>15.85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2.64</v>
      </c>
      <c r="H104" s="43">
        <v>0.48</v>
      </c>
      <c r="I104" s="43">
        <v>16.68</v>
      </c>
      <c r="J104" s="43">
        <v>77.352000000000004</v>
      </c>
      <c r="K104" s="44"/>
      <c r="L104" s="43">
        <v>2.71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58</v>
      </c>
      <c r="E106" s="42" t="s">
        <v>72</v>
      </c>
      <c r="F106" s="43">
        <v>30</v>
      </c>
      <c r="G106" s="43">
        <v>0.14000000000000001</v>
      </c>
      <c r="H106" s="43">
        <v>0.09</v>
      </c>
      <c r="I106" s="43">
        <v>9.1999999999999993</v>
      </c>
      <c r="J106" s="43">
        <v>36.14</v>
      </c>
      <c r="K106" s="44" t="s">
        <v>89</v>
      </c>
      <c r="L106" s="43">
        <v>19.54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17.919999999999998</v>
      </c>
      <c r="H108" s="19">
        <f t="shared" si="54"/>
        <v>23.89</v>
      </c>
      <c r="I108" s="19">
        <f t="shared" si="54"/>
        <v>88.24</v>
      </c>
      <c r="J108" s="19">
        <f t="shared" si="54"/>
        <v>613.08422280000002</v>
      </c>
      <c r="K108" s="25"/>
      <c r="L108" s="19">
        <f t="shared" ref="L108" si="55">SUM(L101:L107)</f>
        <v>149.51999999999998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96</v>
      </c>
      <c r="F109" s="43">
        <v>80</v>
      </c>
      <c r="G109" s="43">
        <v>0.59</v>
      </c>
      <c r="H109" s="43">
        <v>4.7699999999999996</v>
      </c>
      <c r="I109" s="43">
        <v>2.58</v>
      </c>
      <c r="J109" s="43">
        <v>54.033436800000004</v>
      </c>
      <c r="K109" s="44" t="str">
        <f>"7/18"</f>
        <v>7/18</v>
      </c>
      <c r="L109" s="43">
        <v>28.86</v>
      </c>
    </row>
    <row r="110" spans="1:12" ht="15" x14ac:dyDescent="0.25">
      <c r="A110" s="23"/>
      <c r="B110" s="15"/>
      <c r="C110" s="11"/>
      <c r="D110" s="7" t="s">
        <v>27</v>
      </c>
      <c r="E110" s="42" t="s">
        <v>97</v>
      </c>
      <c r="F110" s="43">
        <v>250</v>
      </c>
      <c r="G110" s="43">
        <v>5.44</v>
      </c>
      <c r="H110" s="43">
        <v>11.25</v>
      </c>
      <c r="I110" s="43">
        <v>12.32</v>
      </c>
      <c r="J110" s="43">
        <v>168.07159458333334</v>
      </c>
      <c r="K110" s="44" t="str">
        <f>"6/73"</f>
        <v>6/73</v>
      </c>
      <c r="L110" s="43">
        <v>50</v>
      </c>
    </row>
    <row r="111" spans="1:12" ht="15" x14ac:dyDescent="0.25">
      <c r="A111" s="23"/>
      <c r="B111" s="15"/>
      <c r="C111" s="11"/>
      <c r="D111" s="7" t="s">
        <v>28</v>
      </c>
      <c r="E111" s="42" t="s">
        <v>98</v>
      </c>
      <c r="F111" s="43">
        <v>100</v>
      </c>
      <c r="G111" s="43">
        <v>12.3</v>
      </c>
      <c r="H111" s="43">
        <v>11.52</v>
      </c>
      <c r="I111" s="43">
        <v>22.3</v>
      </c>
      <c r="J111" s="43">
        <v>246.91</v>
      </c>
      <c r="K111" s="44" t="str">
        <f>"8/55"</f>
        <v>8/55</v>
      </c>
      <c r="L111" s="43">
        <v>89.59</v>
      </c>
    </row>
    <row r="112" spans="1:12" ht="15" x14ac:dyDescent="0.25">
      <c r="A112" s="23"/>
      <c r="B112" s="15"/>
      <c r="C112" s="11"/>
      <c r="D112" s="7" t="s">
        <v>29</v>
      </c>
      <c r="E112" s="42" t="s">
        <v>99</v>
      </c>
      <c r="F112" s="43">
        <v>150</v>
      </c>
      <c r="G112" s="43">
        <v>2.7</v>
      </c>
      <c r="H112" s="43">
        <v>4</v>
      </c>
      <c r="I112" s="43">
        <v>45.65</v>
      </c>
      <c r="J112" s="43">
        <v>213</v>
      </c>
      <c r="K112" s="44" t="str">
        <f>"5/74"</f>
        <v>5/74</v>
      </c>
      <c r="L112" s="43">
        <v>32.64</v>
      </c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0.18</v>
      </c>
      <c r="H113" s="43">
        <v>0.05</v>
      </c>
      <c r="I113" s="43">
        <v>9.6300000000000008</v>
      </c>
      <c r="J113" s="43">
        <v>37.582527999999996</v>
      </c>
      <c r="K113" s="44" t="str">
        <f>"11/7"</f>
        <v>11/7</v>
      </c>
      <c r="L113" s="43">
        <v>19.579999999999998</v>
      </c>
    </row>
    <row r="114" spans="1:12" ht="15" x14ac:dyDescent="0.25">
      <c r="A114" s="23"/>
      <c r="B114" s="15"/>
      <c r="C114" s="11"/>
      <c r="D114" s="7" t="s">
        <v>31</v>
      </c>
      <c r="E114" s="42" t="s">
        <v>51</v>
      </c>
      <c r="F114" s="43">
        <v>40</v>
      </c>
      <c r="G114" s="43">
        <v>2.64</v>
      </c>
      <c r="H114" s="43">
        <v>0.48</v>
      </c>
      <c r="I114" s="43">
        <v>16.68</v>
      </c>
      <c r="J114" s="43">
        <v>77.352000000000004</v>
      </c>
      <c r="K114" s="44"/>
      <c r="L114" s="43">
        <v>1.8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40</v>
      </c>
      <c r="G115" s="43">
        <v>2.64</v>
      </c>
      <c r="H115" s="43">
        <v>0.48</v>
      </c>
      <c r="I115" s="43">
        <v>16.68</v>
      </c>
      <c r="J115" s="43">
        <v>77.352000000000004</v>
      </c>
      <c r="K115" s="44"/>
      <c r="L115" s="43">
        <v>1.8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6">SUM(G109:G117)</f>
        <v>26.490000000000002</v>
      </c>
      <c r="H118" s="19">
        <f t="shared" si="56"/>
        <v>32.549999999999997</v>
      </c>
      <c r="I118" s="19">
        <f t="shared" si="56"/>
        <v>125.84</v>
      </c>
      <c r="J118" s="19">
        <f t="shared" si="56"/>
        <v>874.30155938333326</v>
      </c>
      <c r="K118" s="25"/>
      <c r="L118" s="19">
        <f t="shared" ref="L118" si="57">SUM(L109:L117)</f>
        <v>224.26999999999998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1380</v>
      </c>
      <c r="G119" s="32">
        <f t="shared" ref="G119" si="58">G108+G118</f>
        <v>44.41</v>
      </c>
      <c r="H119" s="32">
        <f t="shared" ref="H119" si="59">H108+H118</f>
        <v>56.44</v>
      </c>
      <c r="I119" s="32">
        <f t="shared" ref="I119" si="60">I108+I118</f>
        <v>214.07999999999998</v>
      </c>
      <c r="J119" s="32">
        <f t="shared" ref="J119:L119" si="61">J108+J118</f>
        <v>1487.3857821833333</v>
      </c>
      <c r="K119" s="32"/>
      <c r="L119" s="32">
        <f t="shared" si="61"/>
        <v>373.78999999999996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100</v>
      </c>
      <c r="F120" s="40">
        <v>100</v>
      </c>
      <c r="G120" s="40">
        <v>10.64</v>
      </c>
      <c r="H120" s="40">
        <v>9.83</v>
      </c>
      <c r="I120" s="40">
        <v>17.59</v>
      </c>
      <c r="J120" s="40">
        <v>127.4553272</v>
      </c>
      <c r="K120" s="41" t="str">
        <f>"9/3"</f>
        <v>9/3</v>
      </c>
      <c r="L120" s="40">
        <v>80.33</v>
      </c>
    </row>
    <row r="121" spans="1:12" ht="15" x14ac:dyDescent="0.25">
      <c r="A121" s="14"/>
      <c r="B121" s="15"/>
      <c r="C121" s="11"/>
      <c r="D121" s="6"/>
      <c r="E121" s="42" t="s">
        <v>101</v>
      </c>
      <c r="F121" s="43">
        <v>150</v>
      </c>
      <c r="G121" s="43">
        <v>3.65</v>
      </c>
      <c r="H121" s="43">
        <v>4.07</v>
      </c>
      <c r="I121" s="43">
        <v>48.42</v>
      </c>
      <c r="J121" s="43">
        <v>200.43623250000005</v>
      </c>
      <c r="K121" s="44" t="str">
        <f>"5/54"</f>
        <v>5/54</v>
      </c>
      <c r="L121" s="43">
        <v>22.32</v>
      </c>
    </row>
    <row r="122" spans="1:12" ht="15" x14ac:dyDescent="0.25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0.18</v>
      </c>
      <c r="H122" s="43">
        <v>0.05</v>
      </c>
      <c r="I122" s="43">
        <v>9.6300000000000008</v>
      </c>
      <c r="J122" s="43">
        <v>37.582527999999996</v>
      </c>
      <c r="K122" s="44" t="str">
        <f>"11/18"</f>
        <v>11/18</v>
      </c>
      <c r="L122" s="43">
        <v>12.91</v>
      </c>
    </row>
    <row r="123" spans="1:12" ht="15" x14ac:dyDescent="0.25">
      <c r="A123" s="14"/>
      <c r="B123" s="15"/>
      <c r="C123" s="11"/>
      <c r="D123" s="7" t="s">
        <v>23</v>
      </c>
      <c r="E123" s="42" t="s">
        <v>82</v>
      </c>
      <c r="F123" s="43">
        <v>20</v>
      </c>
      <c r="G123" s="43">
        <v>1.54</v>
      </c>
      <c r="H123" s="43">
        <v>0.6</v>
      </c>
      <c r="I123" s="43">
        <v>10.66</v>
      </c>
      <c r="J123" s="43">
        <v>53.9</v>
      </c>
      <c r="K123" s="44"/>
      <c r="L123" s="43">
        <v>2.25</v>
      </c>
    </row>
    <row r="124" spans="1:12" ht="15" x14ac:dyDescent="0.25">
      <c r="A124" s="14"/>
      <c r="B124" s="15"/>
      <c r="C124" s="11"/>
      <c r="D124" s="7" t="s">
        <v>24</v>
      </c>
      <c r="E124" s="42" t="s">
        <v>65</v>
      </c>
      <c r="F124" s="43">
        <v>130</v>
      </c>
      <c r="G124" s="43">
        <v>0.52</v>
      </c>
      <c r="H124" s="43">
        <v>0.52</v>
      </c>
      <c r="I124" s="43">
        <v>15.08</v>
      </c>
      <c r="J124" s="43">
        <v>63.28</v>
      </c>
      <c r="K124" s="44"/>
      <c r="L124" s="43">
        <v>29.91</v>
      </c>
    </row>
    <row r="125" spans="1:12" ht="15" x14ac:dyDescent="0.25">
      <c r="A125" s="14"/>
      <c r="B125" s="15"/>
      <c r="C125" s="11"/>
      <c r="D125" s="6" t="s">
        <v>23</v>
      </c>
      <c r="E125" s="42" t="s">
        <v>43</v>
      </c>
      <c r="F125" s="43">
        <v>20</v>
      </c>
      <c r="G125" s="43">
        <v>1.32</v>
      </c>
      <c r="H125" s="43">
        <v>0.24</v>
      </c>
      <c r="I125" s="43">
        <v>8.34</v>
      </c>
      <c r="J125" s="43">
        <v>38.68</v>
      </c>
      <c r="K125" s="44"/>
      <c r="L125" s="43">
        <v>1.8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17.850000000000001</v>
      </c>
      <c r="H127" s="19">
        <f t="shared" si="62"/>
        <v>15.31</v>
      </c>
      <c r="I127" s="19">
        <f t="shared" si="62"/>
        <v>109.72</v>
      </c>
      <c r="J127" s="19">
        <f t="shared" si="62"/>
        <v>521.33408769999994</v>
      </c>
      <c r="K127" s="25"/>
      <c r="L127" s="19">
        <f t="shared" ref="L127" si="63">SUM(L120:L126)</f>
        <v>149.52000000000001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102</v>
      </c>
      <c r="F128" s="43">
        <v>80</v>
      </c>
      <c r="G128" s="43">
        <v>1.1200000000000001</v>
      </c>
      <c r="H128" s="43">
        <v>4.8</v>
      </c>
      <c r="I128" s="43">
        <v>6.16</v>
      </c>
      <c r="J128" s="43">
        <v>75.2</v>
      </c>
      <c r="K128" s="44" t="str">
        <f>"7/13"</f>
        <v>7/13</v>
      </c>
      <c r="L128" s="43">
        <v>21.93</v>
      </c>
    </row>
    <row r="129" spans="1:12" ht="15" x14ac:dyDescent="0.25">
      <c r="A129" s="14"/>
      <c r="B129" s="15"/>
      <c r="C129" s="11"/>
      <c r="D129" s="7" t="s">
        <v>27</v>
      </c>
      <c r="E129" s="42" t="s">
        <v>91</v>
      </c>
      <c r="F129" s="43" t="s">
        <v>103</v>
      </c>
      <c r="G129" s="43">
        <v>5.55</v>
      </c>
      <c r="H129" s="43">
        <v>12.08</v>
      </c>
      <c r="I129" s="43">
        <v>17.95</v>
      </c>
      <c r="J129" s="43">
        <v>267.5</v>
      </c>
      <c r="K129" s="44" t="str">
        <f>"6/70"</f>
        <v>6/70</v>
      </c>
      <c r="L129" s="43">
        <v>50</v>
      </c>
    </row>
    <row r="130" spans="1:12" ht="15" x14ac:dyDescent="0.25">
      <c r="A130" s="14"/>
      <c r="B130" s="15"/>
      <c r="C130" s="11"/>
      <c r="D130" s="7" t="s">
        <v>28</v>
      </c>
      <c r="E130" s="42" t="s">
        <v>104</v>
      </c>
      <c r="F130" s="43">
        <v>100</v>
      </c>
      <c r="G130" s="43">
        <v>13.55</v>
      </c>
      <c r="H130" s="43">
        <v>13.89</v>
      </c>
      <c r="I130" s="43">
        <v>24.29</v>
      </c>
      <c r="J130" s="43">
        <v>264.60000000000002</v>
      </c>
      <c r="K130" s="44" t="str">
        <f>"10/5"</f>
        <v>10/5</v>
      </c>
      <c r="L130" s="43">
        <v>90.78</v>
      </c>
    </row>
    <row r="131" spans="1:12" ht="15" x14ac:dyDescent="0.25">
      <c r="A131" s="14"/>
      <c r="B131" s="15"/>
      <c r="C131" s="11"/>
      <c r="D131" s="7" t="s">
        <v>29</v>
      </c>
      <c r="E131" s="42" t="s">
        <v>76</v>
      </c>
      <c r="F131" s="43">
        <v>150</v>
      </c>
      <c r="G131" s="43">
        <v>3.28</v>
      </c>
      <c r="H131" s="43">
        <v>4.26</v>
      </c>
      <c r="I131" s="43">
        <v>22.92</v>
      </c>
      <c r="J131" s="43">
        <v>141.82954050000001</v>
      </c>
      <c r="K131" s="44" t="str">
        <f>"5/58"</f>
        <v>5/58</v>
      </c>
      <c r="L131" s="43">
        <v>42.01</v>
      </c>
    </row>
    <row r="132" spans="1:12" ht="15" x14ac:dyDescent="0.25">
      <c r="A132" s="14"/>
      <c r="B132" s="15"/>
      <c r="C132" s="11"/>
      <c r="D132" s="7" t="s">
        <v>30</v>
      </c>
      <c r="E132" s="42" t="s">
        <v>93</v>
      </c>
      <c r="F132" s="43">
        <v>200</v>
      </c>
      <c r="G132" s="43">
        <v>0.14000000000000001</v>
      </c>
      <c r="H132" s="43">
        <v>0.1</v>
      </c>
      <c r="I132" s="43">
        <v>21.64</v>
      </c>
      <c r="J132" s="43">
        <v>83.96</v>
      </c>
      <c r="K132" s="44" t="s">
        <v>105</v>
      </c>
      <c r="L132" s="43">
        <v>15.95</v>
      </c>
    </row>
    <row r="133" spans="1:12" ht="15" x14ac:dyDescent="0.25">
      <c r="A133" s="14"/>
      <c r="B133" s="15"/>
      <c r="C133" s="11"/>
      <c r="D133" s="7" t="s">
        <v>31</v>
      </c>
      <c r="E133" s="42" t="s">
        <v>51</v>
      </c>
      <c r="F133" s="43">
        <v>20</v>
      </c>
      <c r="G133" s="43">
        <v>1.32</v>
      </c>
      <c r="H133" s="43">
        <v>0.24</v>
      </c>
      <c r="I133" s="43">
        <v>8.34</v>
      </c>
      <c r="J133" s="43">
        <v>38.676000000000002</v>
      </c>
      <c r="K133" s="44"/>
      <c r="L133" s="43">
        <v>1.8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40</v>
      </c>
      <c r="G134" s="43">
        <v>2.64</v>
      </c>
      <c r="H134" s="43">
        <v>0.48</v>
      </c>
      <c r="I134" s="43">
        <v>16.68</v>
      </c>
      <c r="J134" s="43">
        <v>77.352000000000004</v>
      </c>
      <c r="K134" s="44"/>
      <c r="L134" s="43">
        <v>1.8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590</v>
      </c>
      <c r="G137" s="19">
        <f t="shared" ref="G137:J137" si="64">SUM(G128:G136)</f>
        <v>27.6</v>
      </c>
      <c r="H137" s="19">
        <f t="shared" si="64"/>
        <v>35.85</v>
      </c>
      <c r="I137" s="19">
        <f t="shared" si="64"/>
        <v>117.97999999999999</v>
      </c>
      <c r="J137" s="19">
        <f t="shared" si="64"/>
        <v>949.11754050000002</v>
      </c>
      <c r="K137" s="25"/>
      <c r="L137" s="19">
        <f t="shared" ref="L137" si="65">SUM(L128:L136)</f>
        <v>224.27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1210</v>
      </c>
      <c r="G138" s="32">
        <f t="shared" ref="G138" si="66">G127+G137</f>
        <v>45.45</v>
      </c>
      <c r="H138" s="32">
        <f t="shared" ref="H138" si="67">H127+H137</f>
        <v>51.160000000000004</v>
      </c>
      <c r="I138" s="32">
        <f t="shared" ref="I138" si="68">I127+I137</f>
        <v>227.7</v>
      </c>
      <c r="J138" s="32">
        <f t="shared" ref="J138:L138" si="69">J127+J137</f>
        <v>1470.4516282</v>
      </c>
      <c r="K138" s="32"/>
      <c r="L138" s="32">
        <f t="shared" si="69"/>
        <v>373.79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106</v>
      </c>
      <c r="F139" s="40">
        <v>210</v>
      </c>
      <c r="G139" s="40">
        <v>9.98</v>
      </c>
      <c r="H139" s="40">
        <v>10.81</v>
      </c>
      <c r="I139" s="40">
        <v>43.48</v>
      </c>
      <c r="J139" s="40">
        <v>308.26</v>
      </c>
      <c r="K139" s="41" t="str">
        <f>"2/64"</f>
        <v>2/64</v>
      </c>
      <c r="L139" s="40">
        <v>53.69</v>
      </c>
    </row>
    <row r="140" spans="1:12" ht="25.5" x14ac:dyDescent="0.25">
      <c r="A140" s="23"/>
      <c r="B140" s="15"/>
      <c r="C140" s="11"/>
      <c r="D140" s="6"/>
      <c r="E140" s="42" t="s">
        <v>40</v>
      </c>
      <c r="F140" s="43">
        <v>40</v>
      </c>
      <c r="G140" s="43">
        <v>5.14</v>
      </c>
      <c r="H140" s="43">
        <v>11.15</v>
      </c>
      <c r="I140" s="43">
        <v>10.28</v>
      </c>
      <c r="J140" s="43">
        <v>148.50528</v>
      </c>
      <c r="K140" s="44" t="s">
        <v>95</v>
      </c>
      <c r="L140" s="43">
        <v>50.08</v>
      </c>
    </row>
    <row r="141" spans="1:12" ht="15" x14ac:dyDescent="0.25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3.64</v>
      </c>
      <c r="H141" s="43">
        <v>2.73</v>
      </c>
      <c r="I141" s="43">
        <v>11.3</v>
      </c>
      <c r="J141" s="43">
        <v>96.569047999999995</v>
      </c>
      <c r="K141" s="44" t="str">
        <f>"11/51"</f>
        <v>11/51</v>
      </c>
      <c r="L141" s="43">
        <v>26.32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20</v>
      </c>
      <c r="G142" s="43">
        <v>1.32</v>
      </c>
      <c r="H142" s="43">
        <v>0.24</v>
      </c>
      <c r="I142" s="43">
        <v>8.34</v>
      </c>
      <c r="J142" s="43">
        <v>38.676000000000002</v>
      </c>
      <c r="K142" s="44"/>
      <c r="L142" s="43">
        <v>1.8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58</v>
      </c>
      <c r="E144" s="42" t="s">
        <v>44</v>
      </c>
      <c r="F144" s="43">
        <v>30</v>
      </c>
      <c r="G144" s="43">
        <v>0.12</v>
      </c>
      <c r="H144" s="43">
        <v>0</v>
      </c>
      <c r="I144" s="43">
        <v>8.3699999999999992</v>
      </c>
      <c r="J144" s="43">
        <v>33.6</v>
      </c>
      <c r="K144" s="44" t="str">
        <f>"12/8"</f>
        <v>12/8</v>
      </c>
      <c r="L144" s="43">
        <v>17.63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20.200000000000003</v>
      </c>
      <c r="H146" s="19">
        <f t="shared" si="70"/>
        <v>24.93</v>
      </c>
      <c r="I146" s="19">
        <f t="shared" si="70"/>
        <v>81.77000000000001</v>
      </c>
      <c r="J146" s="19">
        <f t="shared" si="70"/>
        <v>625.61032799999998</v>
      </c>
      <c r="K146" s="25"/>
      <c r="L146" s="19">
        <f t="shared" ref="L146" si="71">SUM(L139:L145)</f>
        <v>149.52000000000001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107</v>
      </c>
      <c r="F147" s="43">
        <v>80</v>
      </c>
      <c r="G147" s="43">
        <v>1.04</v>
      </c>
      <c r="H147" s="43">
        <v>0.08</v>
      </c>
      <c r="I147" s="43">
        <v>5.52</v>
      </c>
      <c r="J147" s="43">
        <v>48</v>
      </c>
      <c r="K147" s="44" t="str">
        <f>"7/34"</f>
        <v>7/34</v>
      </c>
      <c r="L147" s="43">
        <v>33.479999999999997</v>
      </c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>
        <v>250</v>
      </c>
      <c r="G148" s="43">
        <v>4.3099999999999996</v>
      </c>
      <c r="H148" s="43">
        <v>6.9</v>
      </c>
      <c r="I148" s="43">
        <v>27.6</v>
      </c>
      <c r="J148" s="43">
        <v>256.8</v>
      </c>
      <c r="K148" s="44" t="str">
        <f>"6/57"</f>
        <v>6/57</v>
      </c>
      <c r="L148" s="43">
        <v>50</v>
      </c>
    </row>
    <row r="149" spans="1:12" ht="15" x14ac:dyDescent="0.25">
      <c r="A149" s="23"/>
      <c r="B149" s="15"/>
      <c r="C149" s="11"/>
      <c r="D149" s="7" t="s">
        <v>28</v>
      </c>
      <c r="E149" s="42" t="s">
        <v>108</v>
      </c>
      <c r="F149" s="43">
        <v>200</v>
      </c>
      <c r="G149" s="43">
        <v>13.71</v>
      </c>
      <c r="H149" s="43">
        <v>16.36</v>
      </c>
      <c r="I149" s="43">
        <v>52.44</v>
      </c>
      <c r="J149" s="43">
        <v>333.77</v>
      </c>
      <c r="K149" s="44" t="str">
        <f>"8/27"</f>
        <v>8/27</v>
      </c>
      <c r="L149" s="43">
        <v>114.99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77</v>
      </c>
      <c r="F151" s="43">
        <v>200</v>
      </c>
      <c r="G151" s="43">
        <v>0.24</v>
      </c>
      <c r="H151" s="43">
        <v>0.05</v>
      </c>
      <c r="I151" s="43">
        <v>0.3</v>
      </c>
      <c r="J151" s="43">
        <v>55.606942799999999</v>
      </c>
      <c r="K151" s="44" t="str">
        <f>"11/53"</f>
        <v>11/53</v>
      </c>
      <c r="L151" s="43">
        <v>18.600000000000001</v>
      </c>
    </row>
    <row r="152" spans="1:12" ht="15" x14ac:dyDescent="0.25">
      <c r="A152" s="23"/>
      <c r="B152" s="15"/>
      <c r="C152" s="11"/>
      <c r="D152" s="7" t="s">
        <v>31</v>
      </c>
      <c r="E152" s="42" t="s">
        <v>109</v>
      </c>
      <c r="F152" s="43">
        <v>40</v>
      </c>
      <c r="G152" s="43">
        <v>2.64</v>
      </c>
      <c r="H152" s="43">
        <v>0.48</v>
      </c>
      <c r="I152" s="43">
        <v>16.68</v>
      </c>
      <c r="J152" s="43">
        <v>77.352000000000004</v>
      </c>
      <c r="K152" s="44"/>
      <c r="L152" s="43">
        <v>3.6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40</v>
      </c>
      <c r="G153" s="43">
        <v>2.64</v>
      </c>
      <c r="H153" s="43">
        <v>0.48</v>
      </c>
      <c r="I153" s="43">
        <v>16.68</v>
      </c>
      <c r="J153" s="43">
        <v>77.352000000000004</v>
      </c>
      <c r="K153" s="44"/>
      <c r="L153" s="43">
        <v>3.6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24.580000000000002</v>
      </c>
      <c r="H156" s="19">
        <f t="shared" si="72"/>
        <v>24.35</v>
      </c>
      <c r="I156" s="19">
        <f t="shared" si="72"/>
        <v>119.22</v>
      </c>
      <c r="J156" s="19">
        <f t="shared" si="72"/>
        <v>848.88094279999984</v>
      </c>
      <c r="K156" s="25"/>
      <c r="L156" s="19">
        <f t="shared" ref="L156" si="73">SUM(L147:L155)</f>
        <v>224.26999999999995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1310</v>
      </c>
      <c r="G157" s="32">
        <f t="shared" ref="G157" si="74">G146+G156</f>
        <v>44.78</v>
      </c>
      <c r="H157" s="32">
        <f t="shared" ref="H157" si="75">H146+H156</f>
        <v>49.28</v>
      </c>
      <c r="I157" s="32">
        <f t="shared" ref="I157" si="76">I146+I156</f>
        <v>200.99</v>
      </c>
      <c r="J157" s="32">
        <f t="shared" ref="J157:L157" si="77">J146+J156</f>
        <v>1474.4912707999997</v>
      </c>
      <c r="K157" s="32"/>
      <c r="L157" s="32">
        <f t="shared" si="77"/>
        <v>373.78999999999996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110</v>
      </c>
      <c r="F158" s="40">
        <v>150</v>
      </c>
      <c r="G158" s="40">
        <v>13.29</v>
      </c>
      <c r="H158" s="40">
        <v>15.4</v>
      </c>
      <c r="I158" s="40">
        <v>11.99</v>
      </c>
      <c r="J158" s="40">
        <v>223.93410399999999</v>
      </c>
      <c r="K158" s="41" t="str">
        <f>"3/11"</f>
        <v>3/11</v>
      </c>
      <c r="L158" s="40">
        <v>98.38</v>
      </c>
    </row>
    <row r="159" spans="1:12" ht="15" x14ac:dyDescent="0.25">
      <c r="A159" s="23"/>
      <c r="B159" s="15"/>
      <c r="C159" s="11"/>
      <c r="D159" s="6"/>
      <c r="E159" s="42" t="s">
        <v>111</v>
      </c>
      <c r="F159" s="43">
        <v>30</v>
      </c>
      <c r="G159" s="43">
        <v>2.16</v>
      </c>
      <c r="H159" s="43">
        <v>2.5499999999999998</v>
      </c>
      <c r="I159" s="43">
        <v>10.65</v>
      </c>
      <c r="J159" s="43">
        <v>95.219999999999985</v>
      </c>
      <c r="K159" s="44"/>
      <c r="L159" s="43">
        <v>11.86</v>
      </c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0.18</v>
      </c>
      <c r="H160" s="43">
        <v>0.04</v>
      </c>
      <c r="I160" s="43">
        <v>13.75</v>
      </c>
      <c r="J160" s="43">
        <v>53.14</v>
      </c>
      <c r="K160" s="44" t="str">
        <f>"11/17"</f>
        <v>11/17</v>
      </c>
      <c r="L160" s="43">
        <v>4.42</v>
      </c>
    </row>
    <row r="161" spans="1:12" ht="15" x14ac:dyDescent="0.25">
      <c r="A161" s="23"/>
      <c r="B161" s="15"/>
      <c r="C161" s="11"/>
      <c r="D161" s="7" t="s">
        <v>23</v>
      </c>
      <c r="E161" s="42" t="s">
        <v>82</v>
      </c>
      <c r="F161" s="43">
        <v>20</v>
      </c>
      <c r="G161" s="43">
        <v>1.54</v>
      </c>
      <c r="H161" s="43">
        <v>0.6</v>
      </c>
      <c r="I161" s="43">
        <v>10.66</v>
      </c>
      <c r="J161" s="43">
        <v>53.9</v>
      </c>
      <c r="K161" s="44"/>
      <c r="L161" s="43">
        <v>2.25</v>
      </c>
    </row>
    <row r="162" spans="1:12" ht="15" x14ac:dyDescent="0.25">
      <c r="A162" s="23"/>
      <c r="B162" s="15"/>
      <c r="C162" s="11"/>
      <c r="D162" s="7" t="s">
        <v>24</v>
      </c>
      <c r="E162" s="42" t="s">
        <v>65</v>
      </c>
      <c r="F162" s="43">
        <v>130</v>
      </c>
      <c r="G162" s="43">
        <v>0.52</v>
      </c>
      <c r="H162" s="43">
        <v>0.52</v>
      </c>
      <c r="I162" s="43">
        <v>15.08</v>
      </c>
      <c r="J162" s="43">
        <v>63.28</v>
      </c>
      <c r="K162" s="44"/>
      <c r="L162" s="43">
        <v>29.91</v>
      </c>
    </row>
    <row r="163" spans="1:12" ht="15" x14ac:dyDescent="0.25">
      <c r="A163" s="23"/>
      <c r="B163" s="15"/>
      <c r="C163" s="11"/>
      <c r="D163" s="6"/>
      <c r="E163" s="42" t="s">
        <v>43</v>
      </c>
      <c r="F163" s="43">
        <v>30</v>
      </c>
      <c r="G163" s="43">
        <v>1.98</v>
      </c>
      <c r="H163" s="43">
        <v>0.36</v>
      </c>
      <c r="I163" s="43">
        <v>12.51</v>
      </c>
      <c r="J163" s="43">
        <v>58.014000000000003</v>
      </c>
      <c r="K163" s="44"/>
      <c r="L163" s="43">
        <v>2.7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19.669999999999998</v>
      </c>
      <c r="H165" s="19">
        <f t="shared" si="78"/>
        <v>19.47</v>
      </c>
      <c r="I165" s="19">
        <f t="shared" si="78"/>
        <v>74.64</v>
      </c>
      <c r="J165" s="19">
        <f t="shared" si="78"/>
        <v>547.48810399999991</v>
      </c>
      <c r="K165" s="25"/>
      <c r="L165" s="19">
        <f t="shared" ref="L165" si="79">SUM(L158:L164)</f>
        <v>149.51999999999998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v>80</v>
      </c>
      <c r="G166" s="43">
        <v>0.7</v>
      </c>
      <c r="H166" s="43">
        <v>0.9</v>
      </c>
      <c r="I166" s="43">
        <v>2.8</v>
      </c>
      <c r="J166" s="43">
        <v>61.6</v>
      </c>
      <c r="K166" s="44" t="str">
        <f>"7/14"</f>
        <v>7/14</v>
      </c>
      <c r="L166" s="43">
        <v>38.31</v>
      </c>
    </row>
    <row r="167" spans="1:12" ht="15" x14ac:dyDescent="0.25">
      <c r="A167" s="23"/>
      <c r="B167" s="15"/>
      <c r="C167" s="11"/>
      <c r="D167" s="7" t="s">
        <v>27</v>
      </c>
      <c r="E167" s="42" t="s">
        <v>112</v>
      </c>
      <c r="F167" s="43">
        <v>250</v>
      </c>
      <c r="G167" s="43">
        <v>9</v>
      </c>
      <c r="H167" s="43">
        <v>10.64</v>
      </c>
      <c r="I167" s="43">
        <v>58</v>
      </c>
      <c r="J167" s="43">
        <v>191.44216378333334</v>
      </c>
      <c r="K167" s="44" t="str">
        <f>"6/63"</f>
        <v>6/63</v>
      </c>
      <c r="L167" s="43">
        <v>50</v>
      </c>
    </row>
    <row r="168" spans="1:12" ht="15" x14ac:dyDescent="0.25">
      <c r="A168" s="23"/>
      <c r="B168" s="15"/>
      <c r="C168" s="11"/>
      <c r="D168" s="7" t="s">
        <v>28</v>
      </c>
      <c r="E168" s="42" t="s">
        <v>113</v>
      </c>
      <c r="F168" s="43">
        <v>200</v>
      </c>
      <c r="G168" s="43">
        <v>11.64</v>
      </c>
      <c r="H168" s="43">
        <v>15.6</v>
      </c>
      <c r="I168" s="43">
        <v>14.8</v>
      </c>
      <c r="J168" s="43">
        <v>372.8</v>
      </c>
      <c r="K168" s="44" t="s">
        <v>114</v>
      </c>
      <c r="L168" s="43">
        <v>109.1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0.14000000000000001</v>
      </c>
      <c r="H170" s="43">
        <v>0.1</v>
      </c>
      <c r="I170" s="43">
        <v>21.64</v>
      </c>
      <c r="J170" s="43">
        <v>83.962620000000015</v>
      </c>
      <c r="K170" s="44" t="str">
        <f>"11/52"</f>
        <v>11/52</v>
      </c>
      <c r="L170" s="43">
        <v>19.66</v>
      </c>
    </row>
    <row r="171" spans="1:12" ht="15" x14ac:dyDescent="0.25">
      <c r="A171" s="23"/>
      <c r="B171" s="15"/>
      <c r="C171" s="11"/>
      <c r="D171" s="7" t="s">
        <v>31</v>
      </c>
      <c r="E171" s="42" t="s">
        <v>51</v>
      </c>
      <c r="F171" s="43">
        <v>40</v>
      </c>
      <c r="G171" s="43">
        <v>2.64</v>
      </c>
      <c r="H171" s="43">
        <v>0.48</v>
      </c>
      <c r="I171" s="43">
        <v>16.68</v>
      </c>
      <c r="J171" s="43">
        <v>77.352000000000004</v>
      </c>
      <c r="K171" s="44"/>
      <c r="L171" s="43">
        <v>3.6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40</v>
      </c>
      <c r="G172" s="43">
        <v>2.64</v>
      </c>
      <c r="H172" s="43">
        <v>0.48</v>
      </c>
      <c r="I172" s="43">
        <v>16.68</v>
      </c>
      <c r="J172" s="43">
        <v>77.352000000000004</v>
      </c>
      <c r="K172" s="44"/>
      <c r="L172" s="43">
        <v>3.6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26.76</v>
      </c>
      <c r="H175" s="19">
        <f t="shared" si="80"/>
        <v>28.200000000000003</v>
      </c>
      <c r="I175" s="19">
        <f t="shared" si="80"/>
        <v>130.6</v>
      </c>
      <c r="J175" s="19">
        <f t="shared" si="80"/>
        <v>864.50878378333334</v>
      </c>
      <c r="K175" s="25"/>
      <c r="L175" s="19">
        <f t="shared" ref="L175" si="81">SUM(L166:L174)</f>
        <v>224.26999999999998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1370</v>
      </c>
      <c r="G176" s="32">
        <f t="shared" ref="G176" si="82">G165+G175</f>
        <v>46.43</v>
      </c>
      <c r="H176" s="32">
        <f t="shared" ref="H176" si="83">H165+H175</f>
        <v>47.67</v>
      </c>
      <c r="I176" s="32">
        <f t="shared" ref="I176" si="84">I165+I175</f>
        <v>205.24</v>
      </c>
      <c r="J176" s="32">
        <f t="shared" ref="J176:L176" si="85">J165+J175</f>
        <v>1411.9968877833332</v>
      </c>
      <c r="K176" s="32"/>
      <c r="L176" s="32">
        <f t="shared" si="85"/>
        <v>373.78999999999996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115</v>
      </c>
      <c r="F177" s="40">
        <v>210</v>
      </c>
      <c r="G177" s="40">
        <v>5.98</v>
      </c>
      <c r="H177" s="40">
        <v>6.2</v>
      </c>
      <c r="I177" s="40">
        <v>31.04</v>
      </c>
      <c r="J177" s="40">
        <v>233.12916630800001</v>
      </c>
      <c r="K177" s="41" t="str">
        <f>"2/61/1"</f>
        <v>2/61/1</v>
      </c>
      <c r="L177" s="40">
        <v>55.52</v>
      </c>
    </row>
    <row r="178" spans="1:12" ht="25.5" x14ac:dyDescent="0.25">
      <c r="A178" s="23"/>
      <c r="B178" s="15"/>
      <c r="C178" s="11"/>
      <c r="D178" s="6"/>
      <c r="E178" s="42" t="s">
        <v>40</v>
      </c>
      <c r="F178" s="43">
        <v>40</v>
      </c>
      <c r="G178" s="43">
        <v>5.14</v>
      </c>
      <c r="H178" s="43">
        <v>11.15</v>
      </c>
      <c r="I178" s="43">
        <v>10.28</v>
      </c>
      <c r="J178" s="43">
        <v>148.50528</v>
      </c>
      <c r="K178" s="44" t="s">
        <v>95</v>
      </c>
      <c r="L178" s="43">
        <v>48.5</v>
      </c>
    </row>
    <row r="179" spans="1:12" ht="15" x14ac:dyDescent="0.25">
      <c r="A179" s="23"/>
      <c r="B179" s="15"/>
      <c r="C179" s="11"/>
      <c r="D179" s="7" t="s">
        <v>22</v>
      </c>
      <c r="E179" s="42" t="s">
        <v>88</v>
      </c>
      <c r="F179" s="43">
        <v>200</v>
      </c>
      <c r="G179" s="43">
        <v>1.39</v>
      </c>
      <c r="H179" s="43">
        <v>1.1000000000000001</v>
      </c>
      <c r="I179" s="43">
        <v>16.649999999999999</v>
      </c>
      <c r="J179" s="43">
        <v>78.951669735999999</v>
      </c>
      <c r="K179" s="44" t="str">
        <f>"11/59"</f>
        <v>11/59</v>
      </c>
      <c r="L179" s="43">
        <v>24.16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20</v>
      </c>
      <c r="G180" s="43">
        <v>1.32</v>
      </c>
      <c r="H180" s="43">
        <v>0.24</v>
      </c>
      <c r="I180" s="43">
        <v>8.34</v>
      </c>
      <c r="J180" s="43">
        <v>38.676000000000002</v>
      </c>
      <c r="K180" s="44"/>
      <c r="L180" s="43">
        <v>1.8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58</v>
      </c>
      <c r="E182" s="42" t="s">
        <v>72</v>
      </c>
      <c r="F182" s="43">
        <v>30</v>
      </c>
      <c r="G182" s="43">
        <v>0.14000000000000001</v>
      </c>
      <c r="H182" s="43">
        <v>0.09</v>
      </c>
      <c r="I182" s="43">
        <v>9.1999999999999993</v>
      </c>
      <c r="J182" s="43">
        <v>36.144007500000008</v>
      </c>
      <c r="K182" s="44" t="str">
        <f>"11/51"</f>
        <v>11/51</v>
      </c>
      <c r="L182" s="43">
        <v>19.54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13.970000000000002</v>
      </c>
      <c r="H184" s="19">
        <f t="shared" si="86"/>
        <v>18.78</v>
      </c>
      <c r="I184" s="19">
        <f t="shared" si="86"/>
        <v>75.510000000000005</v>
      </c>
      <c r="J184" s="19">
        <f t="shared" si="86"/>
        <v>535.40612354400002</v>
      </c>
      <c r="K184" s="25"/>
      <c r="L184" s="19">
        <f t="shared" ref="L184" si="87">SUM(L177:L183)</f>
        <v>149.52000000000001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116</v>
      </c>
      <c r="F185" s="43">
        <v>80</v>
      </c>
      <c r="G185" s="43">
        <v>0.95</v>
      </c>
      <c r="H185" s="43">
        <v>4.8</v>
      </c>
      <c r="I185" s="43">
        <v>3.44</v>
      </c>
      <c r="J185" s="43">
        <v>63.2</v>
      </c>
      <c r="K185" s="44" t="str">
        <f>"7/83"</f>
        <v>7/83</v>
      </c>
      <c r="L185" s="43">
        <v>21.27</v>
      </c>
    </row>
    <row r="186" spans="1:12" ht="15" x14ac:dyDescent="0.25">
      <c r="A186" s="23"/>
      <c r="B186" s="15"/>
      <c r="C186" s="11"/>
      <c r="D186" s="7" t="s">
        <v>27</v>
      </c>
      <c r="E186" s="42" t="s">
        <v>117</v>
      </c>
      <c r="F186" s="43">
        <v>250</v>
      </c>
      <c r="G186" s="43">
        <v>10.44</v>
      </c>
      <c r="H186" s="43">
        <v>7.77</v>
      </c>
      <c r="I186" s="43">
        <v>45.16</v>
      </c>
      <c r="J186" s="43">
        <v>208</v>
      </c>
      <c r="K186" s="44" t="str">
        <f>"6/75"</f>
        <v>6/75</v>
      </c>
      <c r="L186" s="43">
        <v>50</v>
      </c>
    </row>
    <row r="187" spans="1:12" ht="15" x14ac:dyDescent="0.25">
      <c r="A187" s="23"/>
      <c r="B187" s="15"/>
      <c r="C187" s="11"/>
      <c r="D187" s="7" t="s">
        <v>28</v>
      </c>
      <c r="E187" s="42" t="s">
        <v>118</v>
      </c>
      <c r="F187" s="43">
        <v>90</v>
      </c>
      <c r="G187" s="43">
        <v>11.67</v>
      </c>
      <c r="H187" s="43">
        <v>16.98</v>
      </c>
      <c r="I187" s="43">
        <v>11.12</v>
      </c>
      <c r="J187" s="43">
        <v>262</v>
      </c>
      <c r="K187" s="44" t="str">
        <f>"8/26"</f>
        <v>8/26</v>
      </c>
      <c r="L187" s="43">
        <v>106.4</v>
      </c>
    </row>
    <row r="188" spans="1:12" ht="15" x14ac:dyDescent="0.25">
      <c r="A188" s="23"/>
      <c r="B188" s="15"/>
      <c r="C188" s="11"/>
      <c r="D188" s="7" t="s">
        <v>29</v>
      </c>
      <c r="E188" s="42" t="s">
        <v>101</v>
      </c>
      <c r="F188" s="43">
        <v>150</v>
      </c>
      <c r="G188" s="43">
        <v>5.65</v>
      </c>
      <c r="H188" s="43">
        <v>4.07</v>
      </c>
      <c r="I188" s="43">
        <v>35.42</v>
      </c>
      <c r="J188" s="43">
        <v>200.43623250000005</v>
      </c>
      <c r="K188" s="44" t="str">
        <f>"5/54"</f>
        <v>5/54</v>
      </c>
      <c r="L188" s="43">
        <v>21.28</v>
      </c>
    </row>
    <row r="189" spans="1:12" ht="15" x14ac:dyDescent="0.25">
      <c r="A189" s="23"/>
      <c r="B189" s="15"/>
      <c r="C189" s="11"/>
      <c r="D189" s="7" t="s">
        <v>30</v>
      </c>
      <c r="E189" s="42" t="s">
        <v>119</v>
      </c>
      <c r="F189" s="43">
        <v>200</v>
      </c>
      <c r="G189" s="43">
        <v>0</v>
      </c>
      <c r="H189" s="43">
        <v>0</v>
      </c>
      <c r="I189" s="43">
        <v>18.63</v>
      </c>
      <c r="J189" s="43">
        <v>71.527209999999997</v>
      </c>
      <c r="K189" s="44" t="s">
        <v>120</v>
      </c>
      <c r="L189" s="43">
        <v>19.920000000000002</v>
      </c>
    </row>
    <row r="190" spans="1:12" ht="15" x14ac:dyDescent="0.25">
      <c r="A190" s="23"/>
      <c r="B190" s="15"/>
      <c r="C190" s="11"/>
      <c r="D190" s="7" t="s">
        <v>31</v>
      </c>
      <c r="E190" s="42" t="s">
        <v>51</v>
      </c>
      <c r="F190" s="43">
        <v>20</v>
      </c>
      <c r="G190" s="43">
        <v>1.32</v>
      </c>
      <c r="H190" s="43">
        <v>0.24</v>
      </c>
      <c r="I190" s="43">
        <v>8.34</v>
      </c>
      <c r="J190" s="43">
        <v>38.676000000000002</v>
      </c>
      <c r="K190" s="44"/>
      <c r="L190" s="43">
        <v>1.8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40</v>
      </c>
      <c r="G191" s="43">
        <v>2.64</v>
      </c>
      <c r="H191" s="43">
        <v>0.48</v>
      </c>
      <c r="I191" s="43">
        <v>16.68</v>
      </c>
      <c r="J191" s="43">
        <v>77.352000000000004</v>
      </c>
      <c r="K191" s="44"/>
      <c r="L191" s="43">
        <v>3.6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32.67</v>
      </c>
      <c r="H194" s="19">
        <f t="shared" si="88"/>
        <v>34.340000000000003</v>
      </c>
      <c r="I194" s="19">
        <f t="shared" si="88"/>
        <v>138.79</v>
      </c>
      <c r="J194" s="19">
        <f t="shared" si="88"/>
        <v>921.19144250000011</v>
      </c>
      <c r="K194" s="25"/>
      <c r="L194" s="19">
        <f t="shared" ref="L194" si="89">SUM(L185:L193)</f>
        <v>224.27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1330</v>
      </c>
      <c r="G195" s="32">
        <f t="shared" ref="G195" si="90">G184+G194</f>
        <v>46.64</v>
      </c>
      <c r="H195" s="32">
        <f t="shared" ref="H195" si="91">H184+H194</f>
        <v>53.120000000000005</v>
      </c>
      <c r="I195" s="32">
        <f t="shared" ref="I195" si="92">I184+I194</f>
        <v>214.3</v>
      </c>
      <c r="J195" s="32">
        <f t="shared" ref="J195:L195" si="93">J184+J194</f>
        <v>1456.5975660440001</v>
      </c>
      <c r="K195" s="32"/>
      <c r="L195" s="32">
        <f t="shared" si="93"/>
        <v>373.79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47.034496240601499</v>
      </c>
      <c r="H196" s="34">
        <f t="shared" si="94"/>
        <v>51.305090225563916</v>
      </c>
      <c r="I196" s="34">
        <f t="shared" si="94"/>
        <v>211.62313533834586</v>
      </c>
      <c r="J196" s="34">
        <f t="shared" si="94"/>
        <v>1462.6190862582905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373.00400000000002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dcterms:created xsi:type="dcterms:W3CDTF">2022-05-16T14:23:56Z</dcterms:created>
  <dcterms:modified xsi:type="dcterms:W3CDTF">2026-05-12T05:08:17Z</dcterms:modified>
</cp:coreProperties>
</file>