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работа\диспетчер по питанию\25-26 год\"/>
    </mc:Choice>
  </mc:AlternateContent>
  <bookViews>
    <workbookView xWindow="0" yWindow="0" windowWidth="23040" windowHeight="9252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157" i="1" l="1"/>
  <c r="K156" i="1"/>
  <c r="K155" i="1"/>
  <c r="K154" i="1"/>
  <c r="K151" i="1"/>
  <c r="K150" i="1"/>
  <c r="K149" i="1"/>
  <c r="K148" i="1"/>
  <c r="K142" i="1"/>
  <c r="K141" i="1"/>
  <c r="K139" i="1"/>
  <c r="K134" i="1"/>
  <c r="K132" i="1"/>
  <c r="K126" i="1"/>
  <c r="K125" i="1"/>
  <c r="K124" i="1"/>
  <c r="K123" i="1"/>
  <c r="K120" i="1"/>
  <c r="K119" i="1"/>
  <c r="K118" i="1"/>
  <c r="K117" i="1"/>
  <c r="J118" i="1"/>
  <c r="I118" i="1"/>
  <c r="H118" i="1"/>
  <c r="G118" i="1"/>
  <c r="K111" i="1"/>
  <c r="K110" i="1"/>
  <c r="K109" i="1"/>
  <c r="K108" i="1"/>
  <c r="K107" i="1"/>
  <c r="K102" i="1"/>
  <c r="K101" i="1"/>
  <c r="F106" i="1"/>
  <c r="K93" i="1"/>
  <c r="K94" i="1"/>
  <c r="K92" i="1"/>
  <c r="K91" i="1"/>
  <c r="K90" i="1"/>
  <c r="K87" i="1"/>
  <c r="K86" i="1"/>
  <c r="K85" i="1"/>
  <c r="K84" i="1"/>
  <c r="K78" i="1"/>
  <c r="K77" i="1"/>
  <c r="K76" i="1"/>
  <c r="K75" i="1"/>
  <c r="K72" i="1"/>
  <c r="K71" i="1"/>
  <c r="K70" i="1"/>
  <c r="K69" i="1"/>
  <c r="J70" i="1"/>
  <c r="I70" i="1"/>
  <c r="H70" i="1"/>
  <c r="G70" i="1"/>
  <c r="K63" i="1"/>
  <c r="K62" i="1"/>
  <c r="K61" i="1"/>
  <c r="K60" i="1"/>
  <c r="K55" i="1"/>
  <c r="K53" i="1"/>
  <c r="K47" i="1"/>
  <c r="K46" i="1"/>
  <c r="K45" i="1"/>
  <c r="K44" i="1"/>
  <c r="K43" i="1"/>
  <c r="K39" i="1"/>
  <c r="K38" i="1"/>
  <c r="K37" i="1"/>
  <c r="G27" i="1"/>
  <c r="K31" i="1"/>
  <c r="K30" i="1"/>
  <c r="K29" i="1"/>
  <c r="K28" i="1"/>
  <c r="F27" i="1"/>
  <c r="K24" i="1"/>
  <c r="K22" i="1"/>
  <c r="K23" i="1"/>
  <c r="F19" i="1"/>
  <c r="K13" i="1"/>
  <c r="K16" i="1"/>
  <c r="K14" i="1"/>
  <c r="F153" i="1" l="1"/>
  <c r="G153" i="1"/>
  <c r="H153" i="1"/>
  <c r="I153" i="1"/>
  <c r="J153" i="1"/>
  <c r="L153" i="1"/>
  <c r="J42" i="1"/>
  <c r="I42" i="1"/>
  <c r="H42" i="1"/>
  <c r="G42" i="1"/>
  <c r="F42" i="1"/>
  <c r="F11" i="1"/>
  <c r="B162" i="1" l="1"/>
  <c r="A162" i="1"/>
  <c r="L161" i="1"/>
  <c r="L162" i="1" s="1"/>
  <c r="J161" i="1"/>
  <c r="I161" i="1"/>
  <c r="H161" i="1"/>
  <c r="G161" i="1"/>
  <c r="F161" i="1"/>
  <c r="B146" i="1"/>
  <c r="A146" i="1"/>
  <c r="L145" i="1"/>
  <c r="J145" i="1"/>
  <c r="I145" i="1"/>
  <c r="H145" i="1"/>
  <c r="G145" i="1"/>
  <c r="F145" i="1"/>
  <c r="L138" i="1"/>
  <c r="J138" i="1"/>
  <c r="I138" i="1"/>
  <c r="H138" i="1"/>
  <c r="G138" i="1"/>
  <c r="F138" i="1"/>
  <c r="B130" i="1"/>
  <c r="A130" i="1"/>
  <c r="L129" i="1"/>
  <c r="J129" i="1"/>
  <c r="I129" i="1"/>
  <c r="H129" i="1"/>
  <c r="G129" i="1"/>
  <c r="F129" i="1"/>
  <c r="L122" i="1"/>
  <c r="J122" i="1"/>
  <c r="I122" i="1"/>
  <c r="H122" i="1"/>
  <c r="G122" i="1"/>
  <c r="F122" i="1"/>
  <c r="B115" i="1"/>
  <c r="A115" i="1"/>
  <c r="L114" i="1"/>
  <c r="J114" i="1"/>
  <c r="I114" i="1"/>
  <c r="H114" i="1"/>
  <c r="G114" i="1"/>
  <c r="F114" i="1"/>
  <c r="L106" i="1"/>
  <c r="J106" i="1"/>
  <c r="I106" i="1"/>
  <c r="H106" i="1"/>
  <c r="G106" i="1"/>
  <c r="B98" i="1"/>
  <c r="A98" i="1"/>
  <c r="L97" i="1"/>
  <c r="J97" i="1"/>
  <c r="I97" i="1"/>
  <c r="H97" i="1"/>
  <c r="G97" i="1"/>
  <c r="F97" i="1"/>
  <c r="L89" i="1"/>
  <c r="J89" i="1"/>
  <c r="I89" i="1"/>
  <c r="H89" i="1"/>
  <c r="G89" i="1"/>
  <c r="F89" i="1"/>
  <c r="B82" i="1"/>
  <c r="A82" i="1"/>
  <c r="L81" i="1"/>
  <c r="J81" i="1"/>
  <c r="I81" i="1"/>
  <c r="H81" i="1"/>
  <c r="G81" i="1"/>
  <c r="F81" i="1"/>
  <c r="L74" i="1"/>
  <c r="J74" i="1"/>
  <c r="I74" i="1"/>
  <c r="H74" i="1"/>
  <c r="G74" i="1"/>
  <c r="F74" i="1"/>
  <c r="B67" i="1"/>
  <c r="A67" i="1"/>
  <c r="L66" i="1"/>
  <c r="J66" i="1"/>
  <c r="I66" i="1"/>
  <c r="H66" i="1"/>
  <c r="G66" i="1"/>
  <c r="F66" i="1"/>
  <c r="L59" i="1"/>
  <c r="B51" i="1"/>
  <c r="A51" i="1"/>
  <c r="L50" i="1"/>
  <c r="J50" i="1"/>
  <c r="I50" i="1"/>
  <c r="H50" i="1"/>
  <c r="G50" i="1"/>
  <c r="F50" i="1"/>
  <c r="L42" i="1"/>
  <c r="B35" i="1"/>
  <c r="A35" i="1"/>
  <c r="L34" i="1"/>
  <c r="J34" i="1"/>
  <c r="I34" i="1"/>
  <c r="H34" i="1"/>
  <c r="G34" i="1"/>
  <c r="F34" i="1"/>
  <c r="L27" i="1"/>
  <c r="J27" i="1"/>
  <c r="I27" i="1"/>
  <c r="H27" i="1"/>
  <c r="B20" i="1"/>
  <c r="A20" i="1"/>
  <c r="L19" i="1"/>
  <c r="J19" i="1"/>
  <c r="I19" i="1"/>
  <c r="H19" i="1"/>
  <c r="G19" i="1"/>
  <c r="L11" i="1"/>
  <c r="J11" i="1"/>
  <c r="I11" i="1"/>
  <c r="H11" i="1"/>
  <c r="G11" i="1"/>
  <c r="L146" i="1" l="1"/>
  <c r="L67" i="1"/>
  <c r="H146" i="1"/>
  <c r="L130" i="1"/>
  <c r="L115" i="1"/>
  <c r="J115" i="1"/>
  <c r="L82" i="1"/>
  <c r="F82" i="1"/>
  <c r="L98" i="1"/>
  <c r="L51" i="1"/>
  <c r="L20" i="1"/>
  <c r="L35" i="1"/>
  <c r="H162" i="1"/>
  <c r="G162" i="1"/>
  <c r="F162" i="1"/>
  <c r="J146" i="1"/>
  <c r="F146" i="1"/>
  <c r="J130" i="1"/>
  <c r="I130" i="1"/>
  <c r="H130" i="1"/>
  <c r="H115" i="1"/>
  <c r="G115" i="1"/>
  <c r="F115" i="1"/>
  <c r="J162" i="1"/>
  <c r="I162" i="1"/>
  <c r="I146" i="1"/>
  <c r="G146" i="1"/>
  <c r="G130" i="1"/>
  <c r="F130" i="1"/>
  <c r="I115" i="1"/>
  <c r="I98" i="1"/>
  <c r="G98" i="1"/>
  <c r="H98" i="1"/>
  <c r="J98" i="1"/>
  <c r="F98" i="1"/>
  <c r="G82" i="1"/>
  <c r="I82" i="1"/>
  <c r="H82" i="1"/>
  <c r="J82" i="1"/>
  <c r="J67" i="1"/>
  <c r="I67" i="1"/>
  <c r="F67" i="1"/>
  <c r="H67" i="1"/>
  <c r="G67" i="1"/>
  <c r="H51" i="1"/>
  <c r="J51" i="1"/>
  <c r="I51" i="1"/>
  <c r="G51" i="1"/>
  <c r="F51" i="1"/>
  <c r="F35" i="1"/>
  <c r="H35" i="1"/>
  <c r="G35" i="1"/>
  <c r="J35" i="1"/>
  <c r="I35" i="1"/>
  <c r="F20" i="1"/>
  <c r="J20" i="1"/>
  <c r="I20" i="1"/>
  <c r="H20" i="1"/>
  <c r="G20" i="1"/>
  <c r="L163" i="1" l="1"/>
  <c r="F163" i="1"/>
  <c r="G163" i="1"/>
  <c r="H163" i="1"/>
  <c r="I163" i="1"/>
  <c r="J163" i="1"/>
</calcChain>
</file>

<file path=xl/sharedStrings.xml><?xml version="1.0" encoding="utf-8"?>
<sst xmlns="http://schemas.openxmlformats.org/spreadsheetml/2006/main" count="304" uniqueCount="115">
  <si>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</si>
  <si>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</si>
  <si>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</si>
  <si>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</si>
  <si>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</si>
  <si>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</si>
  <si>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</si>
  <si>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</si>
  <si>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</si>
  <si>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</si>
  <si>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</si>
  <si>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</si>
  <si>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</si>
  <si>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</si>
  <si>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</si>
  <si>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</si>
  <si>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</si>
  <si>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</si>
  <si>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</si>
  <si>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</si>
  <si>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</si>
  <si>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</si>
  <si>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</si>
  <si>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</si>
  <si>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</si>
  <si>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</si>
  <si>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</si>
  <si>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</si>
  <si>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</si>
  <si>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</si>
  <si>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</si>
  <si>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</si>
  <si>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</si>
  <si>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</si>
  <si>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</si>
  <si>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</si>
  <si>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</si>
  <si>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Пюре картофельное</t>
  </si>
  <si>
    <t>директор</t>
  </si>
  <si>
    <t xml:space="preserve">Белоцерковская А.Р. </t>
  </si>
  <si>
    <t>десерт</t>
  </si>
  <si>
    <t>Молоко сгущенное</t>
  </si>
  <si>
    <t>Напиток из плодов шиповника</t>
  </si>
  <si>
    <t>МАОУ гимназия №161</t>
  </si>
  <si>
    <t>Суп картофельный с бобовыми</t>
  </si>
  <si>
    <t>Булгур с овощами</t>
  </si>
  <si>
    <t>Компот из кураги</t>
  </si>
  <si>
    <t>Бутерброд с сыром и маслом сливочным 20/10/10 г (батон витаминизированный)</t>
  </si>
  <si>
    <t>Каша молочная  "Дружба"  (греча, рис) с маслом сливочным</t>
  </si>
  <si>
    <t>Хлеб ржано-пшеничный витаминизированный</t>
  </si>
  <si>
    <t>Соус из голубики</t>
  </si>
  <si>
    <t>Чай лимонный</t>
  </si>
  <si>
    <t>2/ 71</t>
  </si>
  <si>
    <t>1/ 57</t>
  </si>
  <si>
    <t>12/ 8</t>
  </si>
  <si>
    <t>11/ 54</t>
  </si>
  <si>
    <t>закуска</t>
  </si>
  <si>
    <t>Салат из квашеной капусты с зеленью и маслом растительным</t>
  </si>
  <si>
    <t>7/ 14</t>
  </si>
  <si>
    <t>6/ 57</t>
  </si>
  <si>
    <t xml:space="preserve">Печень по-строгановски </t>
  </si>
  <si>
    <t>Макаронные изделия отварные</t>
  </si>
  <si>
    <t>Напиток из вишни</t>
  </si>
  <si>
    <t>Хлеб пшеничный витаминизированный</t>
  </si>
  <si>
    <t>Бутерброд с маслом 20/10 г (батон витаминизированный)</t>
  </si>
  <si>
    <t xml:space="preserve">Омлет с сыром </t>
  </si>
  <si>
    <t>Чай "Каркаде" с сахаром</t>
  </si>
  <si>
    <t>Фрукт свежий</t>
  </si>
  <si>
    <t xml:space="preserve"> Суп с макаронными изделиями</t>
  </si>
  <si>
    <t>Плов из птицы (филе бедра куриного) с куркумой</t>
  </si>
  <si>
    <t>Салат из картофеля с солёным огурцом и луком репчатым</t>
  </si>
  <si>
    <t>Котлета куриная (филе куриное)</t>
  </si>
  <si>
    <t xml:space="preserve">Макаронные изделия отварные с маслом сливочным </t>
  </si>
  <si>
    <t>Какао с молоком</t>
  </si>
  <si>
    <t>Батон пшеничный витаминизированный</t>
  </si>
  <si>
    <t>Борщ с капустой и картофелем со сметаной</t>
  </si>
  <si>
    <t>Котлеты из рыбы (филе минтая) с отрубями</t>
  </si>
  <si>
    <t>Салат из моркови, сахара и изюма, с растительным маслом</t>
  </si>
  <si>
    <t>Фрикасе из филе грудки в сметанном соусе</t>
  </si>
  <si>
    <t>Чай с малиной и сахаром</t>
  </si>
  <si>
    <t>5\78</t>
  </si>
  <si>
    <t>Суп-пюре из разных овощей с гренками</t>
  </si>
  <si>
    <t>Греча по-Царски с мясом и овощами со свининой б/к</t>
  </si>
  <si>
    <t>Напиток из черноплодой рябины</t>
  </si>
  <si>
    <t xml:space="preserve">Салат из белокочанной капусты с морковью и растительным маслом </t>
  </si>
  <si>
    <t>Каша ячневая молочная с маслом сливочным</t>
  </si>
  <si>
    <t>Соус из малины</t>
  </si>
  <si>
    <t>Кофейный напиток</t>
  </si>
  <si>
    <t>Рассольник Ленинградский со сметаной</t>
  </si>
  <si>
    <t>Жаркое по домашнему со свининой</t>
  </si>
  <si>
    <t>Салат из отварной  свеклы с соленым огурцом и куриным яйцом</t>
  </si>
  <si>
    <t>Напиток ассорти из красных ягод</t>
  </si>
  <si>
    <t>Каша молочная Ассорти (рис, пшено) с маслом сливочным</t>
  </si>
  <si>
    <t>Щи из свежей капусты с картофелем и сметаной</t>
  </si>
  <si>
    <t>Гуляш из свинины</t>
  </si>
  <si>
    <t>Каша гречневая рассыпчатая с овощами</t>
  </si>
  <si>
    <t>Салат из солёных огурцов с зелёным горошком</t>
  </si>
  <si>
    <t>Гуляш из птицы (филе куриное)</t>
  </si>
  <si>
    <t>9\3</t>
  </si>
  <si>
    <t>Филе минтая тушенное с овощами</t>
  </si>
  <si>
    <t>Салат из белокочанной капусты с кукурузой и растительным маслом</t>
  </si>
  <si>
    <t>Каша жидкая пшеничная с маслом сливочным</t>
  </si>
  <si>
    <t>Плов со свининой и куркумой</t>
  </si>
  <si>
    <t>Салат из отварной свеклы с сыром и растительным маслом</t>
  </si>
  <si>
    <t>Запеканка (сырники) творожная</t>
  </si>
  <si>
    <t>Батон пшеничный</t>
  </si>
  <si>
    <t>Суп с макаронными изделиями</t>
  </si>
  <si>
    <t>Птица (филе куриное) тушенная в соусе с овощами</t>
  </si>
  <si>
    <t>9\60</t>
  </si>
  <si>
    <t xml:space="preserve">Каша жидкая молочная рисовая с маслом и яблоками </t>
  </si>
  <si>
    <t>Борщ с морской капустой и со сметаной</t>
  </si>
  <si>
    <t>Котлеты мясные (говядина, свинина) с отрубями</t>
  </si>
  <si>
    <t>Морковные палочки</t>
  </si>
  <si>
    <t>Кисель витаминизированный "Витошка"</t>
  </si>
  <si>
    <t>11/15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</si>
</sst>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8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vertical="top" wrapText="1"/>
    </xf>
    <xf numFmtId="0" fontId="2" fillId="4" borderId="6" xfId="0" applyFont="1" applyFill="1" applyBorder="1" applyAlignment="1">
      <alignment horizontal="center" vertical="top" wrapText="1"/>
    </xf>
    <xf numFmtId="0" fontId="0" fillId="0" borderId="13" xfId="0" applyBorder="1"/>
    <xf numFmtId="0" fontId="2" fillId="0" borderId="24" xfId="0" applyFont="1" applyBorder="1" applyAlignment="1">
      <alignment horizontal="center"/>
    </xf>
    <xf numFmtId="0" fontId="2" fillId="4" borderId="0" xfId="0" applyFont="1" applyFill="1"/>
    <xf numFmtId="0" fontId="2" fillId="4" borderId="16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>
      <alignment horizont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" fillId="3" borderId="22" xfId="0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/>
    <xf numFmtId="49" fontId="9" fillId="0" borderId="11" xfId="0" applyNumberFormat="1" applyFont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7" xfId="0" applyNumberFormat="1" applyFont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49" fontId="2" fillId="4" borderId="23" xfId="0" applyNumberFormat="1" applyFont="1" applyFill="1" applyBorder="1" applyAlignment="1">
      <alignment horizontal="center" vertical="top" wrapText="1"/>
    </xf>
    <xf numFmtId="49" fontId="2" fillId="2" borderId="28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0" xfId="0" applyNumberFormat="1" applyFont="1" applyBorder="1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3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3" sqref="K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74" customWidth="1"/>
    <col min="12" max="16384" width="9.109375" style="2"/>
  </cols>
  <sheetData>
    <row r="1" spans="1:12" ht="14.4" x14ac:dyDescent="0.3">
      <c r="A1" s="1" t="s">
        <v>7</v>
      </c>
      <c r="C1" s="68" t="s">
        <v>43</v>
      </c>
      <c r="D1" s="69"/>
      <c r="E1" s="69"/>
      <c r="F1" s="12" t="s">
        <v>16</v>
      </c>
      <c r="G1" s="2" t="s">
        <v>17</v>
      </c>
      <c r="H1" s="70" t="s">
        <v>38</v>
      </c>
      <c r="I1" s="70"/>
      <c r="J1" s="70"/>
      <c r="K1" s="70"/>
    </row>
    <row r="2" spans="1:12" ht="17.399999999999999" x14ac:dyDescent="0.25">
      <c r="A2" s="34" t="s">
        <v>6</v>
      </c>
      <c r="C2" s="2"/>
      <c r="G2" s="2" t="s">
        <v>18</v>
      </c>
      <c r="H2" s="70" t="s">
        <v>39</v>
      </c>
      <c r="I2" s="70"/>
      <c r="J2" s="70"/>
      <c r="K2" s="70"/>
    </row>
    <row r="3" spans="1:12" ht="17.25" customHeight="1" x14ac:dyDescent="0.25">
      <c r="A3" s="4" t="s">
        <v>8</v>
      </c>
      <c r="C3" s="2"/>
      <c r="D3" s="3"/>
      <c r="E3" s="36" t="s">
        <v>9</v>
      </c>
      <c r="G3" s="2" t="s">
        <v>19</v>
      </c>
      <c r="H3" s="44">
        <v>12</v>
      </c>
      <c r="I3" s="44">
        <v>1</v>
      </c>
      <c r="J3" s="45">
        <v>2026</v>
      </c>
      <c r="K3" s="73"/>
    </row>
    <row r="4" spans="1:12" ht="13.8" thickBot="1" x14ac:dyDescent="0.3">
      <c r="C4" s="2"/>
      <c r="D4" s="4"/>
      <c r="H4" s="43" t="s">
        <v>34</v>
      </c>
      <c r="I4" s="43" t="s">
        <v>35</v>
      </c>
      <c r="J4" s="43" t="s">
        <v>36</v>
      </c>
    </row>
    <row r="5" spans="1:12" ht="31.2" thickBot="1" x14ac:dyDescent="0.3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32</v>
      </c>
      <c r="G5" s="35" t="s">
        <v>1</v>
      </c>
      <c r="H5" s="35" t="s">
        <v>2</v>
      </c>
      <c r="I5" s="35" t="s">
        <v>3</v>
      </c>
      <c r="J5" s="35" t="s">
        <v>10</v>
      </c>
      <c r="K5" s="75" t="s">
        <v>11</v>
      </c>
      <c r="L5" s="35" t="s">
        <v>33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6" t="s">
        <v>48</v>
      </c>
      <c r="F6" s="48">
        <v>210</v>
      </c>
      <c r="G6" s="48">
        <v>8.1999999999999993</v>
      </c>
      <c r="H6" s="48">
        <v>8.9</v>
      </c>
      <c r="I6" s="48">
        <v>31.2</v>
      </c>
      <c r="J6" s="48">
        <v>268</v>
      </c>
      <c r="K6" s="72" t="s">
        <v>52</v>
      </c>
      <c r="L6" s="38"/>
    </row>
    <row r="7" spans="1:12" ht="26.4" x14ac:dyDescent="0.3">
      <c r="A7" s="23"/>
      <c r="B7" s="15"/>
      <c r="C7" s="11"/>
      <c r="D7" s="6"/>
      <c r="E7" s="39" t="s">
        <v>47</v>
      </c>
      <c r="F7" s="47">
        <v>40</v>
      </c>
      <c r="G7" s="47">
        <v>5.14</v>
      </c>
      <c r="H7" s="47">
        <v>11.15</v>
      </c>
      <c r="I7" s="40">
        <v>10.28</v>
      </c>
      <c r="J7" s="47">
        <v>148.51</v>
      </c>
      <c r="K7" s="76" t="s">
        <v>53</v>
      </c>
      <c r="L7" s="40"/>
    </row>
    <row r="8" spans="1:12" ht="14.4" x14ac:dyDescent="0.3">
      <c r="A8" s="23"/>
      <c r="B8" s="15"/>
      <c r="C8" s="11"/>
      <c r="D8" s="6"/>
      <c r="E8" s="39" t="s">
        <v>50</v>
      </c>
      <c r="F8" s="47">
        <v>40</v>
      </c>
      <c r="G8" s="47">
        <v>0.19</v>
      </c>
      <c r="H8" s="47">
        <v>0.12</v>
      </c>
      <c r="I8" s="40">
        <v>12.27</v>
      </c>
      <c r="J8" s="47">
        <v>48.19</v>
      </c>
      <c r="K8" s="76" t="s">
        <v>54</v>
      </c>
      <c r="L8" s="40"/>
    </row>
    <row r="9" spans="1:12" ht="14.4" customHeight="1" x14ac:dyDescent="0.3">
      <c r="A9" s="23"/>
      <c r="B9" s="15"/>
      <c r="C9" s="11"/>
      <c r="D9" s="7" t="s">
        <v>22</v>
      </c>
      <c r="E9" s="39" t="s">
        <v>51</v>
      </c>
      <c r="F9" s="47">
        <v>200</v>
      </c>
      <c r="G9" s="40">
        <v>0.24</v>
      </c>
      <c r="H9" s="40">
        <v>0.05</v>
      </c>
      <c r="I9" s="47">
        <v>14.07</v>
      </c>
      <c r="J9" s="47">
        <v>55.61</v>
      </c>
      <c r="K9" s="76" t="s">
        <v>55</v>
      </c>
      <c r="L9" s="40"/>
    </row>
    <row r="10" spans="1:12" ht="14.4" x14ac:dyDescent="0.3">
      <c r="A10" s="23"/>
      <c r="B10" s="15"/>
      <c r="C10" s="11"/>
      <c r="D10" s="7" t="s">
        <v>23</v>
      </c>
      <c r="E10" s="39" t="s">
        <v>49</v>
      </c>
      <c r="F10" s="47">
        <v>30</v>
      </c>
      <c r="G10" s="47">
        <v>1.98</v>
      </c>
      <c r="H10" s="47">
        <v>3.5999999999999997E-2</v>
      </c>
      <c r="I10" s="47">
        <v>12.51</v>
      </c>
      <c r="J10" s="47">
        <v>58.01</v>
      </c>
      <c r="K10" s="76"/>
      <c r="L10" s="40"/>
    </row>
    <row r="11" spans="1:12" ht="14.4" x14ac:dyDescent="0.3">
      <c r="A11" s="24"/>
      <c r="B11" s="17"/>
      <c r="C11" s="8"/>
      <c r="D11" s="18" t="s">
        <v>31</v>
      </c>
      <c r="E11" s="9"/>
      <c r="F11" s="19">
        <f>SUM(F6:F10)</f>
        <v>520</v>
      </c>
      <c r="G11" s="19">
        <f>SUM(G6:G10)</f>
        <v>15.75</v>
      </c>
      <c r="H11" s="19">
        <f>SUM(H6:H10)</f>
        <v>20.256000000000004</v>
      </c>
      <c r="I11" s="19">
        <f>SUM(I6:I10)</f>
        <v>80.33</v>
      </c>
      <c r="J11" s="19">
        <f>SUM(J6:J10)</f>
        <v>578.31999999999994</v>
      </c>
      <c r="K11" s="77"/>
      <c r="L11" s="19">
        <f>SUM(L6:L10)</f>
        <v>0</v>
      </c>
    </row>
    <row r="12" spans="1:12" ht="14.4" x14ac:dyDescent="0.3">
      <c r="A12" s="23">
        <v>1</v>
      </c>
      <c r="B12" s="15">
        <v>1</v>
      </c>
      <c r="C12" s="11" t="s">
        <v>24</v>
      </c>
      <c r="D12" s="7" t="s">
        <v>25</v>
      </c>
      <c r="E12" s="39" t="s">
        <v>44</v>
      </c>
      <c r="F12" s="47">
        <v>250</v>
      </c>
      <c r="G12" s="47">
        <v>12.44</v>
      </c>
      <c r="H12" s="47">
        <v>7.77</v>
      </c>
      <c r="I12" s="47">
        <v>25.16</v>
      </c>
      <c r="J12" s="47">
        <v>208</v>
      </c>
      <c r="K12" s="76" t="s">
        <v>59</v>
      </c>
      <c r="L12" s="40"/>
    </row>
    <row r="13" spans="1:12" ht="14.4" x14ac:dyDescent="0.3">
      <c r="A13" s="23"/>
      <c r="B13" s="15"/>
      <c r="C13" s="11"/>
      <c r="D13" s="7" t="s">
        <v>26</v>
      </c>
      <c r="E13" s="39" t="s">
        <v>60</v>
      </c>
      <c r="F13" s="47">
        <v>100</v>
      </c>
      <c r="G13" s="47">
        <v>12.74</v>
      </c>
      <c r="H13" s="47">
        <v>14.22</v>
      </c>
      <c r="I13" s="47">
        <v>38</v>
      </c>
      <c r="J13" s="47">
        <v>191.03884541666667</v>
      </c>
      <c r="K13" s="76" t="str">
        <f>"8/84"</f>
        <v>8/84</v>
      </c>
      <c r="L13" s="40"/>
    </row>
    <row r="14" spans="1:12" ht="14.4" x14ac:dyDescent="0.3">
      <c r="A14" s="23"/>
      <c r="B14" s="15"/>
      <c r="C14" s="11"/>
      <c r="D14" s="39"/>
      <c r="E14" s="39" t="s">
        <v>61</v>
      </c>
      <c r="F14" s="47">
        <v>150</v>
      </c>
      <c r="G14" s="47">
        <v>5.65</v>
      </c>
      <c r="H14" s="47">
        <v>4.07</v>
      </c>
      <c r="I14" s="47">
        <v>35.42</v>
      </c>
      <c r="J14" s="47">
        <v>200.43623250000005</v>
      </c>
      <c r="K14" s="76" t="str">
        <f>"5/54"</f>
        <v>5/54</v>
      </c>
      <c r="L14" s="40"/>
    </row>
    <row r="15" spans="1:12" ht="26.4" x14ac:dyDescent="0.3">
      <c r="A15" s="23"/>
      <c r="B15" s="15"/>
      <c r="C15" s="11"/>
      <c r="D15" s="7" t="s">
        <v>56</v>
      </c>
      <c r="E15" s="39" t="s">
        <v>57</v>
      </c>
      <c r="F15" s="47">
        <v>80</v>
      </c>
      <c r="G15" s="47">
        <v>1.31</v>
      </c>
      <c r="H15" s="47">
        <v>4</v>
      </c>
      <c r="I15" s="47">
        <v>7.64</v>
      </c>
      <c r="J15" s="47">
        <v>69.94</v>
      </c>
      <c r="K15" s="76" t="s">
        <v>58</v>
      </c>
      <c r="L15" s="40"/>
    </row>
    <row r="16" spans="1:12" ht="14.4" x14ac:dyDescent="0.3">
      <c r="A16" s="23"/>
      <c r="B16" s="15"/>
      <c r="C16" s="11"/>
      <c r="D16" s="7" t="s">
        <v>28</v>
      </c>
      <c r="E16" s="39" t="s">
        <v>62</v>
      </c>
      <c r="F16" s="47">
        <v>200</v>
      </c>
      <c r="G16" s="47">
        <v>0.18</v>
      </c>
      <c r="H16" s="40">
        <v>0.05</v>
      </c>
      <c r="I16" s="47">
        <v>5.63</v>
      </c>
      <c r="J16" s="47">
        <v>37.582527999999996</v>
      </c>
      <c r="K16" s="76" t="str">
        <f>"11/7"</f>
        <v>11/7</v>
      </c>
      <c r="L16" s="40"/>
    </row>
    <row r="17" spans="1:12" ht="14.4" x14ac:dyDescent="0.3">
      <c r="A17" s="23"/>
      <c r="B17" s="15"/>
      <c r="C17" s="11"/>
      <c r="D17" s="7" t="s">
        <v>29</v>
      </c>
      <c r="E17" s="39" t="s">
        <v>63</v>
      </c>
      <c r="F17" s="47">
        <v>20</v>
      </c>
      <c r="G17" s="47">
        <v>1.32</v>
      </c>
      <c r="H17" s="47">
        <v>0.24</v>
      </c>
      <c r="I17" s="47">
        <v>8.34</v>
      </c>
      <c r="J17" s="47">
        <v>38.67</v>
      </c>
      <c r="K17" s="76"/>
      <c r="L17" s="40"/>
    </row>
    <row r="18" spans="1:12" ht="14.4" x14ac:dyDescent="0.3">
      <c r="A18" s="23"/>
      <c r="B18" s="15"/>
      <c r="C18" s="11"/>
      <c r="D18" s="7" t="s">
        <v>30</v>
      </c>
      <c r="E18" s="39" t="s">
        <v>49</v>
      </c>
      <c r="F18" s="47">
        <v>20</v>
      </c>
      <c r="G18" s="47">
        <v>1.32</v>
      </c>
      <c r="H18" s="47">
        <v>0.24</v>
      </c>
      <c r="I18" s="47">
        <v>8.34</v>
      </c>
      <c r="J18" s="47">
        <v>38.67</v>
      </c>
      <c r="K18" s="76"/>
      <c r="L18" s="40"/>
    </row>
    <row r="19" spans="1:12" ht="14.4" x14ac:dyDescent="0.3">
      <c r="A19" s="24"/>
      <c r="B19" s="17"/>
      <c r="C19" s="8"/>
      <c r="D19" s="18" t="s">
        <v>31</v>
      </c>
      <c r="E19" s="9"/>
      <c r="F19" s="19">
        <f>SUM(F12:F18)</f>
        <v>820</v>
      </c>
      <c r="G19" s="19">
        <f>SUM(G12:G18)</f>
        <v>34.96</v>
      </c>
      <c r="H19" s="19">
        <f>SUM(H12:H18)</f>
        <v>30.59</v>
      </c>
      <c r="I19" s="19">
        <f>SUM(I12:I18)</f>
        <v>128.53</v>
      </c>
      <c r="J19" s="19">
        <f>SUM(J12:J18)</f>
        <v>784.33760591666658</v>
      </c>
      <c r="K19" s="77"/>
      <c r="L19" s="19">
        <f>SUM(L12:L18)</f>
        <v>0</v>
      </c>
    </row>
    <row r="20" spans="1:12" ht="15" thickBot="1" x14ac:dyDescent="0.3">
      <c r="A20" s="28">
        <f>A6</f>
        <v>1</v>
      </c>
      <c r="B20" s="29">
        <f>B6</f>
        <v>1</v>
      </c>
      <c r="C20" s="66" t="s">
        <v>4</v>
      </c>
      <c r="D20" s="71"/>
      <c r="E20" s="30"/>
      <c r="F20" s="31">
        <f>F11+F19</f>
        <v>1340</v>
      </c>
      <c r="G20" s="31">
        <f>G11+G19</f>
        <v>50.71</v>
      </c>
      <c r="H20" s="31">
        <f>H11+H19</f>
        <v>50.846000000000004</v>
      </c>
      <c r="I20" s="31">
        <f>I11+I19</f>
        <v>208.86</v>
      </c>
      <c r="J20" s="31">
        <f>J11+J19</f>
        <v>1362.6576059166664</v>
      </c>
      <c r="K20" s="78"/>
      <c r="L20" s="31">
        <f>L11+L19</f>
        <v>0</v>
      </c>
    </row>
    <row r="21" spans="1:12" ht="15" thickBot="1" x14ac:dyDescent="0.3">
      <c r="A21" s="50"/>
      <c r="B21" s="50"/>
      <c r="C21" s="51"/>
      <c r="D21" s="52"/>
      <c r="E21" s="53"/>
      <c r="F21" s="54"/>
      <c r="G21" s="54"/>
      <c r="H21" s="54"/>
      <c r="I21" s="54"/>
      <c r="J21" s="54"/>
      <c r="K21" s="79"/>
      <c r="L21" s="49"/>
    </row>
    <row r="22" spans="1:12" ht="14.4" x14ac:dyDescent="0.3">
      <c r="A22" s="56">
        <v>1</v>
      </c>
      <c r="B22" s="13">
        <v>2</v>
      </c>
      <c r="C22" s="55" t="s">
        <v>20</v>
      </c>
      <c r="D22" s="5" t="s">
        <v>21</v>
      </c>
      <c r="E22" s="37" t="s">
        <v>65</v>
      </c>
      <c r="F22" s="48">
        <v>150</v>
      </c>
      <c r="G22" s="48">
        <v>17.600000000000001</v>
      </c>
      <c r="H22" s="48">
        <v>20.97</v>
      </c>
      <c r="I22" s="48">
        <v>2.46</v>
      </c>
      <c r="J22" s="48">
        <v>269.7</v>
      </c>
      <c r="K22" s="72" t="str">
        <f>"4/54"</f>
        <v>4/54</v>
      </c>
      <c r="L22" s="38"/>
    </row>
    <row r="23" spans="1:12" ht="14.4" x14ac:dyDescent="0.3">
      <c r="A23" s="14"/>
      <c r="B23" s="15"/>
      <c r="C23" s="11"/>
      <c r="D23" s="6"/>
      <c r="E23" s="39" t="s">
        <v>64</v>
      </c>
      <c r="F23" s="47">
        <v>30</v>
      </c>
      <c r="G23" s="47">
        <v>3.76</v>
      </c>
      <c r="H23" s="47">
        <v>3.05</v>
      </c>
      <c r="I23" s="47">
        <v>15.15</v>
      </c>
      <c r="J23" s="47">
        <v>93.762559999999993</v>
      </c>
      <c r="K23" s="76" t="str">
        <f>"1/50"</f>
        <v>1/50</v>
      </c>
      <c r="L23" s="40"/>
    </row>
    <row r="24" spans="1:12" ht="14.4" x14ac:dyDescent="0.3">
      <c r="A24" s="14"/>
      <c r="B24" s="15"/>
      <c r="C24" s="11"/>
      <c r="D24" s="7" t="s">
        <v>22</v>
      </c>
      <c r="E24" s="39" t="s">
        <v>66</v>
      </c>
      <c r="F24" s="47">
        <v>200</v>
      </c>
      <c r="G24" s="47">
        <v>0.18</v>
      </c>
      <c r="H24" s="40">
        <v>0.04</v>
      </c>
      <c r="I24" s="47">
        <v>13.75</v>
      </c>
      <c r="J24" s="47">
        <v>53.136642799999997</v>
      </c>
      <c r="K24" s="76" t="str">
        <f>"11/56"</f>
        <v>11/56</v>
      </c>
      <c r="L24" s="40"/>
    </row>
    <row r="25" spans="1:12" ht="14.4" x14ac:dyDescent="0.3">
      <c r="A25" s="14"/>
      <c r="B25" s="15"/>
      <c r="C25" s="11"/>
      <c r="D25" s="7" t="s">
        <v>23</v>
      </c>
      <c r="E25" s="39" t="s">
        <v>49</v>
      </c>
      <c r="F25" s="47">
        <v>20</v>
      </c>
      <c r="G25" s="47">
        <v>1.32</v>
      </c>
      <c r="H25" s="47">
        <v>0.24</v>
      </c>
      <c r="I25" s="47">
        <v>8.34</v>
      </c>
      <c r="J25" s="47">
        <v>38.676000000000002</v>
      </c>
      <c r="K25" s="76"/>
      <c r="L25" s="40"/>
    </row>
    <row r="26" spans="1:12" ht="14.4" x14ac:dyDescent="0.3">
      <c r="A26" s="14"/>
      <c r="B26" s="15"/>
      <c r="C26" s="11"/>
      <c r="D26" s="7" t="s">
        <v>40</v>
      </c>
      <c r="E26" s="39" t="s">
        <v>67</v>
      </c>
      <c r="F26" s="47">
        <v>130</v>
      </c>
      <c r="G26" s="47">
        <v>0.52</v>
      </c>
      <c r="H26" s="47">
        <v>0.52</v>
      </c>
      <c r="I26" s="47">
        <v>15.08</v>
      </c>
      <c r="J26" s="47">
        <v>63.283999999999985</v>
      </c>
      <c r="K26" s="76"/>
      <c r="L26" s="40"/>
    </row>
    <row r="27" spans="1:12" ht="14.4" x14ac:dyDescent="0.3">
      <c r="A27" s="16"/>
      <c r="B27" s="17"/>
      <c r="C27" s="8"/>
      <c r="D27" s="18" t="s">
        <v>31</v>
      </c>
      <c r="E27" s="9"/>
      <c r="F27" s="19">
        <f>SUM(F22:F26)</f>
        <v>530</v>
      </c>
      <c r="G27" s="19">
        <f>SUM(G22:G25)</f>
        <v>22.86</v>
      </c>
      <c r="H27" s="19">
        <f>SUM(H22:H25)</f>
        <v>24.299999999999997</v>
      </c>
      <c r="I27" s="19">
        <f>SUM(I22:I25)</f>
        <v>39.700000000000003</v>
      </c>
      <c r="J27" s="19">
        <f>SUM(J22:J25)</f>
        <v>455.27520279999999</v>
      </c>
      <c r="K27" s="77"/>
      <c r="L27" s="19">
        <f>SUM(L22:L25)</f>
        <v>0</v>
      </c>
    </row>
    <row r="28" spans="1:12" ht="14.4" x14ac:dyDescent="0.3">
      <c r="A28" s="14">
        <v>1</v>
      </c>
      <c r="B28" s="15">
        <v>2</v>
      </c>
      <c r="C28" s="11" t="s">
        <v>24</v>
      </c>
      <c r="D28" s="7" t="s">
        <v>25</v>
      </c>
      <c r="E28" s="39" t="s">
        <v>68</v>
      </c>
      <c r="F28" s="47">
        <v>250</v>
      </c>
      <c r="G28" s="47">
        <v>11</v>
      </c>
      <c r="H28" s="47">
        <v>10.637499999999999</v>
      </c>
      <c r="I28" s="47">
        <v>58</v>
      </c>
      <c r="J28" s="47">
        <v>191.4375</v>
      </c>
      <c r="K28" s="76" t="str">
        <f>"6/63"</f>
        <v>6/63</v>
      </c>
      <c r="L28" s="40"/>
    </row>
    <row r="29" spans="1:12" ht="14.4" x14ac:dyDescent="0.3">
      <c r="A29" s="14"/>
      <c r="B29" s="15"/>
      <c r="C29" s="11"/>
      <c r="D29" s="7" t="s">
        <v>26</v>
      </c>
      <c r="E29" s="39" t="s">
        <v>69</v>
      </c>
      <c r="F29" s="47">
        <v>200</v>
      </c>
      <c r="G29" s="47">
        <v>15.55</v>
      </c>
      <c r="H29" s="47">
        <v>15.7</v>
      </c>
      <c r="I29" s="47">
        <v>48.29</v>
      </c>
      <c r="J29" s="47">
        <v>408.6</v>
      </c>
      <c r="K29" s="76" t="str">
        <f>"9/17"</f>
        <v>9/17</v>
      </c>
      <c r="L29" s="40"/>
    </row>
    <row r="30" spans="1:12" ht="26.4" x14ac:dyDescent="0.3">
      <c r="A30" s="14"/>
      <c r="B30" s="15"/>
      <c r="C30" s="11"/>
      <c r="D30" s="7" t="s">
        <v>56</v>
      </c>
      <c r="E30" s="39" t="s">
        <v>70</v>
      </c>
      <c r="F30" s="47">
        <v>80</v>
      </c>
      <c r="G30" s="47">
        <v>1.28</v>
      </c>
      <c r="H30" s="47">
        <v>3.9733333333333332</v>
      </c>
      <c r="I30" s="47">
        <v>7.0533333333333337</v>
      </c>
      <c r="J30" s="47">
        <v>67.956879999999998</v>
      </c>
      <c r="K30" s="76" t="str">
        <f>"7/22"</f>
        <v>7/22</v>
      </c>
      <c r="L30" s="40"/>
    </row>
    <row r="31" spans="1:12" ht="14.4" x14ac:dyDescent="0.3">
      <c r="A31" s="14"/>
      <c r="B31" s="15"/>
      <c r="C31" s="11"/>
      <c r="D31" s="7" t="s">
        <v>28</v>
      </c>
      <c r="E31" s="39" t="s">
        <v>46</v>
      </c>
      <c r="F31" s="47">
        <v>200</v>
      </c>
      <c r="G31" s="47">
        <v>0.14000000000000001</v>
      </c>
      <c r="H31" s="40">
        <v>0.1</v>
      </c>
      <c r="I31" s="47">
        <v>21.64</v>
      </c>
      <c r="J31" s="47">
        <v>83.962620000000015</v>
      </c>
      <c r="K31" s="76" t="str">
        <f>"11/52"</f>
        <v>11/52</v>
      </c>
      <c r="L31" s="40"/>
    </row>
    <row r="32" spans="1:12" ht="14.4" x14ac:dyDescent="0.3">
      <c r="A32" s="14"/>
      <c r="B32" s="15"/>
      <c r="C32" s="11"/>
      <c r="D32" s="7" t="s">
        <v>29</v>
      </c>
      <c r="E32" s="39" t="s">
        <v>63</v>
      </c>
      <c r="F32" s="47">
        <v>40</v>
      </c>
      <c r="G32" s="47">
        <v>2.64</v>
      </c>
      <c r="H32" s="47">
        <v>0.48</v>
      </c>
      <c r="I32" s="47">
        <v>16.68</v>
      </c>
      <c r="J32" s="47">
        <v>77.352000000000004</v>
      </c>
      <c r="K32" s="76"/>
      <c r="L32" s="40"/>
    </row>
    <row r="33" spans="1:12" ht="14.4" x14ac:dyDescent="0.3">
      <c r="A33" s="14"/>
      <c r="B33" s="15"/>
      <c r="C33" s="11"/>
      <c r="D33" s="7" t="s">
        <v>30</v>
      </c>
      <c r="E33" s="39" t="s">
        <v>49</v>
      </c>
      <c r="F33" s="47">
        <v>40</v>
      </c>
      <c r="G33" s="47">
        <v>2.64</v>
      </c>
      <c r="H33" s="47">
        <v>0.48</v>
      </c>
      <c r="I33" s="47">
        <v>16.68</v>
      </c>
      <c r="J33" s="47">
        <v>77.352000000000004</v>
      </c>
      <c r="K33" s="76"/>
      <c r="L33" s="40"/>
    </row>
    <row r="34" spans="1:12" ht="14.4" x14ac:dyDescent="0.3">
      <c r="A34" s="16"/>
      <c r="B34" s="17"/>
      <c r="C34" s="8"/>
      <c r="D34" s="18" t="s">
        <v>31</v>
      </c>
      <c r="E34" s="9"/>
      <c r="F34" s="19">
        <f>SUM(F28:F33)</f>
        <v>810</v>
      </c>
      <c r="G34" s="19">
        <f>SUM(G28:G33)</f>
        <v>33.25</v>
      </c>
      <c r="H34" s="19">
        <f>SUM(H28:H33)</f>
        <v>31.370833333333334</v>
      </c>
      <c r="I34" s="19">
        <f>SUM(I28:I33)</f>
        <v>168.34333333333333</v>
      </c>
      <c r="J34" s="19">
        <f>SUM(J28:J33)</f>
        <v>906.66099999999994</v>
      </c>
      <c r="K34" s="77"/>
      <c r="L34" s="19">
        <f>SUM(L28:L33)</f>
        <v>0</v>
      </c>
    </row>
    <row r="35" spans="1:12" ht="15.75" customHeight="1" thickBot="1" x14ac:dyDescent="0.3">
      <c r="A35" s="32">
        <f>A22</f>
        <v>1</v>
      </c>
      <c r="B35" s="32">
        <f>B22</f>
        <v>2</v>
      </c>
      <c r="C35" s="66" t="s">
        <v>4</v>
      </c>
      <c r="D35" s="67"/>
      <c r="E35" s="30"/>
      <c r="F35" s="31">
        <f>F27+F34</f>
        <v>1340</v>
      </c>
      <c r="G35" s="31">
        <f>G27+G34</f>
        <v>56.11</v>
      </c>
      <c r="H35" s="31">
        <f>H27+H34</f>
        <v>55.670833333333334</v>
      </c>
      <c r="I35" s="31">
        <f>I27+I34</f>
        <v>208.04333333333335</v>
      </c>
      <c r="J35" s="31">
        <f>J27+J34</f>
        <v>1361.9362028</v>
      </c>
      <c r="K35" s="78"/>
      <c r="L35" s="31">
        <f>L27+L34</f>
        <v>0</v>
      </c>
    </row>
    <row r="36" spans="1:12" s="57" customFormat="1" ht="15.75" customHeight="1" thickBot="1" x14ac:dyDescent="0.3">
      <c r="A36" s="50"/>
      <c r="B36" s="50"/>
      <c r="C36" s="51"/>
      <c r="D36" s="52"/>
      <c r="E36" s="53"/>
      <c r="F36" s="54"/>
      <c r="G36" s="54"/>
      <c r="H36" s="54"/>
      <c r="I36" s="54"/>
      <c r="J36" s="54"/>
      <c r="K36" s="79"/>
      <c r="L36" s="54"/>
    </row>
    <row r="37" spans="1:12" ht="14.4" x14ac:dyDescent="0.3">
      <c r="A37" s="20">
        <v>1</v>
      </c>
      <c r="B37" s="21">
        <v>3</v>
      </c>
      <c r="C37" s="22" t="s">
        <v>20</v>
      </c>
      <c r="D37" s="5" t="s">
        <v>21</v>
      </c>
      <c r="E37" s="37" t="s">
        <v>71</v>
      </c>
      <c r="F37" s="48">
        <v>90</v>
      </c>
      <c r="G37" s="48">
        <v>17.190000000000001</v>
      </c>
      <c r="H37" s="48">
        <v>2.83</v>
      </c>
      <c r="I37" s="48">
        <v>7.77</v>
      </c>
      <c r="J37" s="48">
        <v>125.23</v>
      </c>
      <c r="K37" s="72" t="str">
        <f>"9/8"</f>
        <v>9/8</v>
      </c>
      <c r="L37" s="38"/>
    </row>
    <row r="38" spans="1:12" ht="14.4" x14ac:dyDescent="0.3">
      <c r="A38" s="23"/>
      <c r="B38" s="15"/>
      <c r="C38" s="11"/>
      <c r="D38" s="59"/>
      <c r="E38" s="59" t="s">
        <v>72</v>
      </c>
      <c r="F38" s="60">
        <v>150</v>
      </c>
      <c r="G38" s="60">
        <v>5.65</v>
      </c>
      <c r="H38" s="60">
        <v>4.07</v>
      </c>
      <c r="I38" s="60">
        <v>35.42</v>
      </c>
      <c r="J38" s="60">
        <v>200.44</v>
      </c>
      <c r="K38" s="80" t="str">
        <f>"5/54"</f>
        <v>5/54</v>
      </c>
      <c r="L38" s="61"/>
    </row>
    <row r="39" spans="1:12" ht="14.4" x14ac:dyDescent="0.3">
      <c r="A39" s="23"/>
      <c r="B39" s="15"/>
      <c r="C39" s="11"/>
      <c r="D39" s="7" t="s">
        <v>22</v>
      </c>
      <c r="E39" s="39" t="s">
        <v>73</v>
      </c>
      <c r="F39" s="47">
        <v>200</v>
      </c>
      <c r="G39" s="47">
        <v>3.64</v>
      </c>
      <c r="H39" s="40">
        <v>2.73</v>
      </c>
      <c r="I39" s="47">
        <v>11.3</v>
      </c>
      <c r="J39" s="47">
        <v>96.569047999999995</v>
      </c>
      <c r="K39" s="76" t="str">
        <f>"11/51"</f>
        <v>11/51</v>
      </c>
      <c r="L39" s="40"/>
    </row>
    <row r="40" spans="1:12" ht="14.4" x14ac:dyDescent="0.3">
      <c r="A40" s="23"/>
      <c r="B40" s="15"/>
      <c r="C40" s="11"/>
      <c r="D40" s="7" t="s">
        <v>23</v>
      </c>
      <c r="E40" s="39" t="s">
        <v>74</v>
      </c>
      <c r="F40" s="47">
        <v>20</v>
      </c>
      <c r="G40" s="47">
        <v>1.54</v>
      </c>
      <c r="H40" s="47">
        <v>0.6</v>
      </c>
      <c r="I40" s="47">
        <v>10.66</v>
      </c>
      <c r="J40" s="47">
        <v>53.903999999999996</v>
      </c>
      <c r="K40" s="76"/>
      <c r="L40" s="40"/>
    </row>
    <row r="41" spans="1:12" ht="14.4" x14ac:dyDescent="0.3">
      <c r="A41" s="23"/>
      <c r="B41" s="15"/>
      <c r="C41" s="11"/>
      <c r="D41" s="6"/>
      <c r="E41" s="39" t="s">
        <v>49</v>
      </c>
      <c r="F41" s="47">
        <v>40</v>
      </c>
      <c r="G41" s="47">
        <v>1.32</v>
      </c>
      <c r="H41" s="47">
        <v>0.24</v>
      </c>
      <c r="I41" s="47">
        <v>8.34</v>
      </c>
      <c r="J41" s="47">
        <v>38.676000000000002</v>
      </c>
      <c r="K41" s="76"/>
      <c r="L41" s="40"/>
    </row>
    <row r="42" spans="1:12" ht="14.4" x14ac:dyDescent="0.3">
      <c r="A42" s="24"/>
      <c r="B42" s="17"/>
      <c r="C42" s="8"/>
      <c r="D42" s="18" t="s">
        <v>31</v>
      </c>
      <c r="E42" s="9"/>
      <c r="F42" s="19">
        <f>SUM(F37:F41)</f>
        <v>500</v>
      </c>
      <c r="G42" s="19">
        <f>SUM(G37:G41)</f>
        <v>29.340000000000003</v>
      </c>
      <c r="H42" s="19">
        <f>SUM(H37:H41)</f>
        <v>10.47</v>
      </c>
      <c r="I42" s="19">
        <f>SUM(I37:I41)</f>
        <v>73.489999999999995</v>
      </c>
      <c r="J42" s="19">
        <f>SUM(J37:J41)</f>
        <v>514.81904800000007</v>
      </c>
      <c r="K42" s="77"/>
      <c r="L42" s="19">
        <f>SUM(L37:L40)</f>
        <v>0</v>
      </c>
    </row>
    <row r="43" spans="1:12" ht="14.4" x14ac:dyDescent="0.3">
      <c r="A43" s="25">
        <v>1</v>
      </c>
      <c r="B43" s="15">
        <v>3</v>
      </c>
      <c r="C43" s="10" t="s">
        <v>24</v>
      </c>
      <c r="D43" s="7" t="s">
        <v>25</v>
      </c>
      <c r="E43" s="39" t="s">
        <v>75</v>
      </c>
      <c r="F43" s="47">
        <v>250</v>
      </c>
      <c r="G43" s="47">
        <v>5.55</v>
      </c>
      <c r="H43" s="47">
        <v>5.89</v>
      </c>
      <c r="I43" s="47">
        <v>17.95</v>
      </c>
      <c r="J43" s="47">
        <v>159.789054783333</v>
      </c>
      <c r="K43" s="76" t="str">
        <f>"6/51"</f>
        <v>6/51</v>
      </c>
      <c r="L43" s="40"/>
    </row>
    <row r="44" spans="1:12" ht="14.4" x14ac:dyDescent="0.3">
      <c r="A44" s="23"/>
      <c r="B44" s="15"/>
      <c r="C44" s="11"/>
      <c r="D44" s="7" t="s">
        <v>26</v>
      </c>
      <c r="E44" s="39" t="s">
        <v>76</v>
      </c>
      <c r="F44" s="47">
        <v>90</v>
      </c>
      <c r="G44" s="47">
        <v>16.399999999999999</v>
      </c>
      <c r="H44" s="47">
        <v>15.2</v>
      </c>
      <c r="I44" s="47">
        <v>5.5</v>
      </c>
      <c r="J44" s="47">
        <v>327.07</v>
      </c>
      <c r="K44" s="76" t="str">
        <f>"10/6"</f>
        <v>10/6</v>
      </c>
      <c r="L44" s="40"/>
    </row>
    <row r="45" spans="1:12" ht="14.4" x14ac:dyDescent="0.3">
      <c r="A45" s="23"/>
      <c r="B45" s="15"/>
      <c r="C45" s="11"/>
      <c r="D45" s="7" t="s">
        <v>27</v>
      </c>
      <c r="E45" s="39" t="s">
        <v>37</v>
      </c>
      <c r="F45" s="47">
        <v>150</v>
      </c>
      <c r="G45" s="47">
        <v>3.28</v>
      </c>
      <c r="H45" s="47">
        <v>3.6</v>
      </c>
      <c r="I45" s="47">
        <v>14.4</v>
      </c>
      <c r="J45" s="47">
        <v>141.82954050000001</v>
      </c>
      <c r="K45" s="76" t="str">
        <f>"5/58"</f>
        <v>5/58</v>
      </c>
      <c r="L45" s="40"/>
    </row>
    <row r="46" spans="1:12" ht="26.4" x14ac:dyDescent="0.3">
      <c r="A46" s="23"/>
      <c r="B46" s="15"/>
      <c r="C46" s="11"/>
      <c r="D46" s="7" t="s">
        <v>56</v>
      </c>
      <c r="E46" s="39" t="s">
        <v>77</v>
      </c>
      <c r="F46" s="47">
        <v>80</v>
      </c>
      <c r="G46" s="47">
        <v>1.07</v>
      </c>
      <c r="H46" s="47">
        <v>2.42</v>
      </c>
      <c r="I46" s="47">
        <v>9.68</v>
      </c>
      <c r="J46" s="47">
        <v>83.935911808000014</v>
      </c>
      <c r="K46" s="76" t="str">
        <f>"7/19"</f>
        <v>7/19</v>
      </c>
      <c r="L46" s="40"/>
    </row>
    <row r="47" spans="1:12" ht="14.4" x14ac:dyDescent="0.3">
      <c r="A47" s="23"/>
      <c r="B47" s="15"/>
      <c r="C47" s="11"/>
      <c r="D47" s="7" t="s">
        <v>28</v>
      </c>
      <c r="E47" s="39" t="s">
        <v>42</v>
      </c>
      <c r="F47" s="47">
        <v>200</v>
      </c>
      <c r="G47" s="47">
        <v>0.24</v>
      </c>
      <c r="H47" s="40">
        <v>0.05</v>
      </c>
      <c r="I47" s="47">
        <v>0.3</v>
      </c>
      <c r="J47" s="47">
        <v>55.606942799999999</v>
      </c>
      <c r="K47" s="76" t="str">
        <f>"11/53"</f>
        <v>11/53</v>
      </c>
      <c r="L47" s="40"/>
    </row>
    <row r="48" spans="1:12" ht="14.4" x14ac:dyDescent="0.3">
      <c r="A48" s="23"/>
      <c r="B48" s="15"/>
      <c r="C48" s="11"/>
      <c r="D48" s="7" t="s">
        <v>29</v>
      </c>
      <c r="E48" s="39" t="s">
        <v>63</v>
      </c>
      <c r="F48" s="47">
        <v>40</v>
      </c>
      <c r="G48" s="47">
        <v>2.64</v>
      </c>
      <c r="H48" s="47">
        <v>0.48</v>
      </c>
      <c r="I48" s="47">
        <v>16.68</v>
      </c>
      <c r="J48" s="47">
        <v>77.352000000000004</v>
      </c>
      <c r="K48" s="76"/>
      <c r="L48" s="40"/>
    </row>
    <row r="49" spans="1:12" ht="14.4" x14ac:dyDescent="0.3">
      <c r="A49" s="23"/>
      <c r="B49" s="15"/>
      <c r="C49" s="11"/>
      <c r="D49" s="7" t="s">
        <v>30</v>
      </c>
      <c r="E49" s="39" t="s">
        <v>49</v>
      </c>
      <c r="F49" s="47">
        <v>40</v>
      </c>
      <c r="G49" s="47">
        <v>2.64</v>
      </c>
      <c r="H49" s="47">
        <v>0.48</v>
      </c>
      <c r="I49" s="47">
        <v>16.68</v>
      </c>
      <c r="J49" s="47">
        <v>77.352000000000004</v>
      </c>
      <c r="K49" s="76"/>
      <c r="L49" s="40"/>
    </row>
    <row r="50" spans="1:12" ht="14.4" x14ac:dyDescent="0.3">
      <c r="A50" s="24"/>
      <c r="B50" s="17"/>
      <c r="C50" s="8"/>
      <c r="D50" s="18" t="s">
        <v>31</v>
      </c>
      <c r="E50" s="9"/>
      <c r="F50" s="19">
        <f>SUM(F43:F49)</f>
        <v>850</v>
      </c>
      <c r="G50" s="19">
        <f>SUM(G43:G49)</f>
        <v>31.82</v>
      </c>
      <c r="H50" s="19">
        <f>SUM(H43:H49)</f>
        <v>28.12</v>
      </c>
      <c r="I50" s="19">
        <f>SUM(I43:I49)</f>
        <v>81.19</v>
      </c>
      <c r="J50" s="19">
        <f>SUM(J43:J49)</f>
        <v>922.93544989133295</v>
      </c>
      <c r="K50" s="77"/>
      <c r="L50" s="19">
        <f>SUM(L43:L49)</f>
        <v>0</v>
      </c>
    </row>
    <row r="51" spans="1:12" ht="15.75" customHeight="1" thickBot="1" x14ac:dyDescent="0.3">
      <c r="A51" s="28">
        <f>A37</f>
        <v>1</v>
      </c>
      <c r="B51" s="29">
        <f>B37</f>
        <v>3</v>
      </c>
      <c r="C51" s="66" t="s">
        <v>4</v>
      </c>
      <c r="D51" s="67"/>
      <c r="E51" s="30"/>
      <c r="F51" s="31">
        <f>F42+F50</f>
        <v>1350</v>
      </c>
      <c r="G51" s="31">
        <f>G42+G50</f>
        <v>61.160000000000004</v>
      </c>
      <c r="H51" s="31">
        <f>H42+H50</f>
        <v>38.590000000000003</v>
      </c>
      <c r="I51" s="31">
        <f>I42+I50</f>
        <v>154.68</v>
      </c>
      <c r="J51" s="31">
        <f>J42+J50</f>
        <v>1437.7544978913329</v>
      </c>
      <c r="K51" s="78"/>
      <c r="L51" s="31">
        <f>L42+L50</f>
        <v>0</v>
      </c>
    </row>
    <row r="52" spans="1:12" s="57" customFormat="1" ht="15.75" customHeight="1" thickBot="1" x14ac:dyDescent="0.3">
      <c r="A52" s="58"/>
      <c r="B52" s="50"/>
      <c r="C52" s="51"/>
      <c r="D52" s="52"/>
      <c r="E52" s="53"/>
      <c r="F52" s="54"/>
      <c r="G52" s="54"/>
      <c r="H52" s="54"/>
      <c r="I52" s="54"/>
      <c r="J52" s="54"/>
      <c r="K52" s="79"/>
      <c r="L52" s="54"/>
    </row>
    <row r="53" spans="1:12" ht="14.4" x14ac:dyDescent="0.3">
      <c r="A53" s="20">
        <v>1</v>
      </c>
      <c r="B53" s="21">
        <v>4</v>
      </c>
      <c r="C53" s="22" t="s">
        <v>20</v>
      </c>
      <c r="D53" s="5" t="s">
        <v>21</v>
      </c>
      <c r="E53" s="37" t="s">
        <v>78</v>
      </c>
      <c r="F53" s="48">
        <v>90</v>
      </c>
      <c r="G53" s="48">
        <v>6.23</v>
      </c>
      <c r="H53" s="48">
        <v>4.84</v>
      </c>
      <c r="I53" s="48">
        <v>13.24</v>
      </c>
      <c r="J53" s="48">
        <v>163.63</v>
      </c>
      <c r="K53" s="72" t="str">
        <f>"9/10"</f>
        <v>9/10</v>
      </c>
      <c r="L53" s="38"/>
    </row>
    <row r="54" spans="1:12" ht="14.4" x14ac:dyDescent="0.3">
      <c r="A54" s="23"/>
      <c r="B54" s="15"/>
      <c r="C54" s="11"/>
      <c r="D54" s="7" t="s">
        <v>27</v>
      </c>
      <c r="E54" s="39" t="s">
        <v>45</v>
      </c>
      <c r="F54" s="47">
        <v>150</v>
      </c>
      <c r="G54" s="47">
        <v>7.8</v>
      </c>
      <c r="H54" s="47">
        <v>8.1</v>
      </c>
      <c r="I54" s="47">
        <v>34.200000000000003</v>
      </c>
      <c r="J54" s="47">
        <v>251.93</v>
      </c>
      <c r="K54" s="76" t="s">
        <v>80</v>
      </c>
      <c r="L54" s="61"/>
    </row>
    <row r="55" spans="1:12" ht="14.4" x14ac:dyDescent="0.3">
      <c r="A55" s="23"/>
      <c r="B55" s="15"/>
      <c r="C55" s="11"/>
      <c r="D55" s="7" t="s">
        <v>22</v>
      </c>
      <c r="E55" s="39" t="s">
        <v>79</v>
      </c>
      <c r="F55" s="47">
        <v>200</v>
      </c>
      <c r="G55" s="40">
        <v>0.18</v>
      </c>
      <c r="H55" s="40">
        <v>0.05</v>
      </c>
      <c r="I55" s="47">
        <v>9.6300000000000008</v>
      </c>
      <c r="J55" s="47">
        <v>37.582527999999996</v>
      </c>
      <c r="K55" s="76" t="str">
        <f>"11/18"</f>
        <v>11/18</v>
      </c>
      <c r="L55" s="40"/>
    </row>
    <row r="56" spans="1:12" ht="14.4" x14ac:dyDescent="0.3">
      <c r="A56" s="23"/>
      <c r="B56" s="15"/>
      <c r="C56" s="11"/>
      <c r="D56" s="7" t="s">
        <v>23</v>
      </c>
      <c r="E56" s="39" t="s">
        <v>74</v>
      </c>
      <c r="F56" s="47">
        <v>20</v>
      </c>
      <c r="G56" s="47">
        <v>1.54</v>
      </c>
      <c r="H56" s="47">
        <v>0.6</v>
      </c>
      <c r="I56" s="47">
        <v>10.66</v>
      </c>
      <c r="J56" s="47">
        <v>53.903999999999996</v>
      </c>
      <c r="K56" s="76"/>
      <c r="L56" s="40"/>
    </row>
    <row r="57" spans="1:12" ht="14.4" x14ac:dyDescent="0.3">
      <c r="A57" s="23"/>
      <c r="B57" s="15"/>
      <c r="C57" s="11"/>
      <c r="D57" s="39"/>
      <c r="E57" s="39" t="s">
        <v>49</v>
      </c>
      <c r="F57" s="47">
        <v>20</v>
      </c>
      <c r="G57" s="47">
        <v>1.32</v>
      </c>
      <c r="H57" s="47">
        <v>0.24</v>
      </c>
      <c r="I57" s="47">
        <v>8.34</v>
      </c>
      <c r="J57" s="47">
        <v>38.676000000000002</v>
      </c>
      <c r="K57" s="76"/>
      <c r="L57" s="40"/>
    </row>
    <row r="58" spans="1:12" ht="14.4" x14ac:dyDescent="0.3">
      <c r="A58" s="23"/>
      <c r="B58" s="15"/>
      <c r="C58" s="11"/>
      <c r="D58" s="7" t="s">
        <v>40</v>
      </c>
      <c r="E58" s="39" t="s">
        <v>67</v>
      </c>
      <c r="F58" s="47">
        <v>130</v>
      </c>
      <c r="G58" s="47">
        <v>0.52</v>
      </c>
      <c r="H58" s="47">
        <v>0.52</v>
      </c>
      <c r="I58" s="47">
        <v>15.08</v>
      </c>
      <c r="J58" s="47">
        <v>63.283999999999985</v>
      </c>
      <c r="K58" s="76"/>
      <c r="L58" s="40"/>
    </row>
    <row r="59" spans="1:12" ht="14.4" x14ac:dyDescent="0.3">
      <c r="A59" s="24"/>
      <c r="B59" s="17"/>
      <c r="C59" s="8"/>
      <c r="D59" s="18" t="s">
        <v>31</v>
      </c>
      <c r="E59" s="9"/>
      <c r="F59" s="19">
        <v>610</v>
      </c>
      <c r="G59" s="19">
        <v>17.59</v>
      </c>
      <c r="H59" s="19">
        <v>14.35</v>
      </c>
      <c r="I59" s="19">
        <v>91.15</v>
      </c>
      <c r="J59" s="19">
        <v>609.01</v>
      </c>
      <c r="K59" s="77"/>
      <c r="L59" s="19">
        <f>SUM(L53:L56)</f>
        <v>0</v>
      </c>
    </row>
    <row r="60" spans="1:12" ht="14.4" x14ac:dyDescent="0.3">
      <c r="A60" s="23">
        <v>1</v>
      </c>
      <c r="B60" s="15">
        <v>4</v>
      </c>
      <c r="C60" s="10" t="s">
        <v>24</v>
      </c>
      <c r="D60" s="7" t="s">
        <v>25</v>
      </c>
      <c r="E60" s="39" t="s">
        <v>81</v>
      </c>
      <c r="F60" s="47">
        <v>250</v>
      </c>
      <c r="G60" s="47">
        <v>4.1100000000000003</v>
      </c>
      <c r="H60" s="47">
        <v>4.7699999999999996</v>
      </c>
      <c r="I60" s="47">
        <v>59.23</v>
      </c>
      <c r="J60" s="47">
        <v>143.13</v>
      </c>
      <c r="K60" s="76" t="str">
        <f>"6/65"</f>
        <v>6/65</v>
      </c>
      <c r="L60" s="40"/>
    </row>
    <row r="61" spans="1:12" ht="14.4" x14ac:dyDescent="0.3">
      <c r="A61" s="23"/>
      <c r="B61" s="15"/>
      <c r="C61" s="11"/>
      <c r="D61" s="7" t="s">
        <v>26</v>
      </c>
      <c r="E61" s="39" t="s">
        <v>82</v>
      </c>
      <c r="F61" s="47">
        <v>200</v>
      </c>
      <c r="G61" s="47">
        <v>12.67</v>
      </c>
      <c r="H61" s="47">
        <v>18.98</v>
      </c>
      <c r="I61" s="47">
        <v>16.12</v>
      </c>
      <c r="J61" s="47">
        <v>272</v>
      </c>
      <c r="K61" s="76" t="str">
        <f>"8/26"</f>
        <v>8/26</v>
      </c>
      <c r="L61" s="40"/>
    </row>
    <row r="62" spans="1:12" ht="26.4" x14ac:dyDescent="0.3">
      <c r="A62" s="23"/>
      <c r="B62" s="15"/>
      <c r="C62" s="11"/>
      <c r="D62" s="7" t="s">
        <v>56</v>
      </c>
      <c r="E62" s="39" t="s">
        <v>84</v>
      </c>
      <c r="F62" s="47">
        <v>80</v>
      </c>
      <c r="G62" s="47">
        <v>1.33</v>
      </c>
      <c r="H62" s="47">
        <v>4.8099999999999996</v>
      </c>
      <c r="I62" s="47">
        <v>7.75</v>
      </c>
      <c r="J62" s="47">
        <v>76.746308800000008</v>
      </c>
      <c r="K62" s="76" t="str">
        <f>"7/35"</f>
        <v>7/35</v>
      </c>
      <c r="L62" s="40"/>
    </row>
    <row r="63" spans="1:12" ht="14.4" x14ac:dyDescent="0.3">
      <c r="A63" s="23"/>
      <c r="B63" s="15"/>
      <c r="C63" s="11"/>
      <c r="D63" s="7" t="s">
        <v>28</v>
      </c>
      <c r="E63" s="39" t="s">
        <v>83</v>
      </c>
      <c r="F63" s="47">
        <v>200</v>
      </c>
      <c r="G63" s="47">
        <v>0.18</v>
      </c>
      <c r="H63" s="40">
        <v>7.0000000000000007E-2</v>
      </c>
      <c r="I63" s="47">
        <v>21.67</v>
      </c>
      <c r="J63" s="47">
        <v>83.448615999999987</v>
      </c>
      <c r="K63" s="76" t="str">
        <f>"11/5"</f>
        <v>11/5</v>
      </c>
      <c r="L63" s="40"/>
    </row>
    <row r="64" spans="1:12" ht="14.4" x14ac:dyDescent="0.3">
      <c r="A64" s="23"/>
      <c r="B64" s="15"/>
      <c r="C64" s="11"/>
      <c r="D64" s="7" t="s">
        <v>29</v>
      </c>
      <c r="E64" s="39" t="s">
        <v>63</v>
      </c>
      <c r="F64" s="47">
        <v>40</v>
      </c>
      <c r="G64" s="47">
        <v>2.64</v>
      </c>
      <c r="H64" s="47">
        <v>0.48</v>
      </c>
      <c r="I64" s="47">
        <v>16.68</v>
      </c>
      <c r="J64" s="47">
        <v>77.352000000000004</v>
      </c>
      <c r="K64" s="76"/>
      <c r="L64" s="40"/>
    </row>
    <row r="65" spans="1:12" ht="14.4" x14ac:dyDescent="0.3">
      <c r="A65" s="23"/>
      <c r="B65" s="15"/>
      <c r="C65" s="11"/>
      <c r="D65" s="7" t="s">
        <v>30</v>
      </c>
      <c r="E65" s="39" t="s">
        <v>49</v>
      </c>
      <c r="F65" s="47">
        <v>40</v>
      </c>
      <c r="G65" s="47">
        <v>2.64</v>
      </c>
      <c r="H65" s="47">
        <v>0.48</v>
      </c>
      <c r="I65" s="47">
        <v>16.68</v>
      </c>
      <c r="J65" s="47">
        <v>77.352000000000004</v>
      </c>
      <c r="K65" s="76"/>
      <c r="L65" s="40"/>
    </row>
    <row r="66" spans="1:12" ht="14.4" x14ac:dyDescent="0.3">
      <c r="A66" s="24"/>
      <c r="B66" s="17"/>
      <c r="C66" s="8"/>
      <c r="D66" s="18" t="s">
        <v>31</v>
      </c>
      <c r="E66" s="9"/>
      <c r="F66" s="19">
        <f>SUM(F60:F65)</f>
        <v>810</v>
      </c>
      <c r="G66" s="19">
        <f>SUM(G60:G65)</f>
        <v>23.57</v>
      </c>
      <c r="H66" s="19">
        <f>SUM(H60:H65)</f>
        <v>29.59</v>
      </c>
      <c r="I66" s="19">
        <f>SUM(I60:I65)</f>
        <v>138.13</v>
      </c>
      <c r="J66" s="19">
        <f>SUM(J60:J65)</f>
        <v>730.02892479999991</v>
      </c>
      <c r="K66" s="77"/>
      <c r="L66" s="19">
        <f>SUM(L60:L65)</f>
        <v>0</v>
      </c>
    </row>
    <row r="67" spans="1:12" ht="15.75" customHeight="1" thickBot="1" x14ac:dyDescent="0.3">
      <c r="A67" s="28">
        <f>A53</f>
        <v>1</v>
      </c>
      <c r="B67" s="29">
        <f>B53</f>
        <v>4</v>
      </c>
      <c r="C67" s="66" t="s">
        <v>4</v>
      </c>
      <c r="D67" s="67"/>
      <c r="E67" s="30"/>
      <c r="F67" s="31">
        <f>F59+F66</f>
        <v>1420</v>
      </c>
      <c r="G67" s="31">
        <f>G59+G66</f>
        <v>41.16</v>
      </c>
      <c r="H67" s="31">
        <f>H59+H66</f>
        <v>43.94</v>
      </c>
      <c r="I67" s="31">
        <f>I59+I66</f>
        <v>229.28</v>
      </c>
      <c r="J67" s="31">
        <f>J59+J66</f>
        <v>1339.0389247999999</v>
      </c>
      <c r="K67" s="78"/>
      <c r="L67" s="31">
        <f>L59+L66</f>
        <v>0</v>
      </c>
    </row>
    <row r="68" spans="1:12" s="57" customFormat="1" ht="15.75" customHeight="1" thickBot="1" x14ac:dyDescent="0.3">
      <c r="A68" s="58"/>
      <c r="B68" s="50"/>
      <c r="C68" s="51"/>
      <c r="D68" s="52"/>
      <c r="E68" s="53"/>
      <c r="F68" s="54"/>
      <c r="G68" s="54"/>
      <c r="H68" s="54"/>
      <c r="I68" s="54"/>
      <c r="J68" s="54"/>
      <c r="K68" s="79"/>
      <c r="L68" s="54"/>
    </row>
    <row r="69" spans="1:12" ht="26.4" x14ac:dyDescent="0.3">
      <c r="A69" s="20">
        <v>1</v>
      </c>
      <c r="B69" s="21">
        <v>5</v>
      </c>
      <c r="C69" s="22" t="s">
        <v>20</v>
      </c>
      <c r="D69" s="5" t="s">
        <v>21</v>
      </c>
      <c r="E69" s="37" t="s">
        <v>47</v>
      </c>
      <c r="F69" s="48">
        <v>40</v>
      </c>
      <c r="G69" s="48">
        <v>5.14</v>
      </c>
      <c r="H69" s="48">
        <v>11.15</v>
      </c>
      <c r="I69" s="48">
        <v>10.28</v>
      </c>
      <c r="J69" s="48">
        <v>148.50528</v>
      </c>
      <c r="K69" s="72" t="str">
        <f>"1/57"</f>
        <v>1/57</v>
      </c>
      <c r="L69" s="38"/>
    </row>
    <row r="70" spans="1:12" ht="14.4" x14ac:dyDescent="0.3">
      <c r="A70" s="23"/>
      <c r="B70" s="15"/>
      <c r="C70" s="11"/>
      <c r="D70" s="59"/>
      <c r="E70" s="59" t="s">
        <v>85</v>
      </c>
      <c r="F70" s="60">
        <v>210</v>
      </c>
      <c r="G70" s="60">
        <f>G69/1.19</f>
        <v>4.3193277310924367</v>
      </c>
      <c r="H70" s="60">
        <f t="shared" ref="H70:J70" si="0">H69/1.19</f>
        <v>9.3697478991596643</v>
      </c>
      <c r="I70" s="60">
        <f t="shared" si="0"/>
        <v>8.6386554621848735</v>
      </c>
      <c r="J70" s="60">
        <f t="shared" si="0"/>
        <v>124.79435294117647</v>
      </c>
      <c r="K70" s="80" t="str">
        <f>"2/57"</f>
        <v>2/57</v>
      </c>
      <c r="L70" s="61"/>
    </row>
    <row r="71" spans="1:12" ht="14.4" x14ac:dyDescent="0.3">
      <c r="A71" s="23"/>
      <c r="B71" s="15"/>
      <c r="C71" s="11"/>
      <c r="D71" s="59"/>
      <c r="E71" s="59" t="s">
        <v>86</v>
      </c>
      <c r="F71" s="60">
        <v>30</v>
      </c>
      <c r="G71" s="60">
        <v>0.14000000000000001</v>
      </c>
      <c r="H71" s="60">
        <v>0.09</v>
      </c>
      <c r="I71" s="60">
        <v>1.2</v>
      </c>
      <c r="J71" s="60">
        <v>36.144007500000008</v>
      </c>
      <c r="K71" s="80" t="str">
        <f>"12/2"</f>
        <v>12/2</v>
      </c>
      <c r="L71" s="61"/>
    </row>
    <row r="72" spans="1:12" ht="14.4" x14ac:dyDescent="0.3">
      <c r="A72" s="23"/>
      <c r="B72" s="15"/>
      <c r="C72" s="11"/>
      <c r="D72" s="7" t="s">
        <v>22</v>
      </c>
      <c r="E72" s="39" t="s">
        <v>87</v>
      </c>
      <c r="F72" s="47">
        <v>200</v>
      </c>
      <c r="G72" s="47">
        <v>3.64</v>
      </c>
      <c r="H72" s="40">
        <v>2.73</v>
      </c>
      <c r="I72" s="47">
        <v>24.19</v>
      </c>
      <c r="J72" s="47">
        <v>129.56904800000001</v>
      </c>
      <c r="K72" s="76" t="str">
        <f>"11/59"</f>
        <v>11/59</v>
      </c>
      <c r="L72" s="40"/>
    </row>
    <row r="73" spans="1:12" ht="14.4" x14ac:dyDescent="0.3">
      <c r="A73" s="23"/>
      <c r="B73" s="15"/>
      <c r="C73" s="11"/>
      <c r="D73" s="7" t="s">
        <v>23</v>
      </c>
      <c r="E73" s="39" t="s">
        <v>49</v>
      </c>
      <c r="F73" s="47">
        <v>20</v>
      </c>
      <c r="G73" s="47">
        <v>1.32</v>
      </c>
      <c r="H73" s="47">
        <v>0.24</v>
      </c>
      <c r="I73" s="47">
        <v>8.34</v>
      </c>
      <c r="J73" s="47">
        <v>38.676000000000002</v>
      </c>
      <c r="K73" s="76"/>
      <c r="L73" s="40"/>
    </row>
    <row r="74" spans="1:12" ht="14.4" x14ac:dyDescent="0.3">
      <c r="A74" s="24"/>
      <c r="B74" s="17"/>
      <c r="C74" s="8"/>
      <c r="D74" s="18" t="s">
        <v>31</v>
      </c>
      <c r="E74" s="9"/>
      <c r="F74" s="19">
        <f>SUM(F69:F73)</f>
        <v>500</v>
      </c>
      <c r="G74" s="19">
        <f>SUM(G69:G73)</f>
        <v>14.559327731092438</v>
      </c>
      <c r="H74" s="19">
        <f>SUM(H69:H73)</f>
        <v>23.579747899159663</v>
      </c>
      <c r="I74" s="19">
        <f>SUM(I69:I73)</f>
        <v>52.648655462184877</v>
      </c>
      <c r="J74" s="19">
        <f>SUM(J69:J73)</f>
        <v>477.68868844117645</v>
      </c>
      <c r="K74" s="77"/>
      <c r="L74" s="19">
        <f>SUM(L69:L73)</f>
        <v>0</v>
      </c>
    </row>
    <row r="75" spans="1:12" ht="14.4" x14ac:dyDescent="0.3">
      <c r="A75" s="23">
        <v>1</v>
      </c>
      <c r="B75" s="15">
        <v>5</v>
      </c>
      <c r="C75" s="10" t="s">
        <v>24</v>
      </c>
      <c r="D75" s="7" t="s">
        <v>25</v>
      </c>
      <c r="E75" s="39" t="s">
        <v>88</v>
      </c>
      <c r="F75" s="47">
        <v>250</v>
      </c>
      <c r="G75" s="47">
        <v>5.55</v>
      </c>
      <c r="H75" s="47">
        <v>7.8</v>
      </c>
      <c r="I75" s="47">
        <v>15.95</v>
      </c>
      <c r="J75" s="47">
        <v>199.78905478333331</v>
      </c>
      <c r="K75" s="76" t="str">
        <f>"6/70"</f>
        <v>6/70</v>
      </c>
      <c r="L75" s="40"/>
    </row>
    <row r="76" spans="1:12" ht="14.4" x14ac:dyDescent="0.3">
      <c r="A76" s="23"/>
      <c r="B76" s="15"/>
      <c r="C76" s="11"/>
      <c r="D76" s="7" t="s">
        <v>26</v>
      </c>
      <c r="E76" s="39" t="s">
        <v>89</v>
      </c>
      <c r="F76" s="47">
        <v>200</v>
      </c>
      <c r="G76" s="47">
        <v>16.579999999999998</v>
      </c>
      <c r="H76" s="47">
        <v>19.5</v>
      </c>
      <c r="I76" s="47">
        <v>68.38</v>
      </c>
      <c r="J76" s="47">
        <v>327.07</v>
      </c>
      <c r="K76" s="76" t="str">
        <f>"8/35"</f>
        <v>8/35</v>
      </c>
      <c r="L76" s="40"/>
    </row>
    <row r="77" spans="1:12" ht="26.4" x14ac:dyDescent="0.3">
      <c r="A77" s="23"/>
      <c r="B77" s="15"/>
      <c r="C77" s="11"/>
      <c r="D77" s="7" t="s">
        <v>56</v>
      </c>
      <c r="E77" s="39" t="s">
        <v>90</v>
      </c>
      <c r="F77" s="47">
        <v>80</v>
      </c>
      <c r="G77" s="47">
        <v>1.03</v>
      </c>
      <c r="H77" s="47">
        <v>4.7699999999999996</v>
      </c>
      <c r="I77" s="47">
        <v>6.38</v>
      </c>
      <c r="J77" s="47">
        <v>68.989999999999995</v>
      </c>
      <c r="K77" s="76" t="str">
        <f>"7/80"</f>
        <v>7/80</v>
      </c>
      <c r="L77" s="40"/>
    </row>
    <row r="78" spans="1:12" ht="14.4" x14ac:dyDescent="0.3">
      <c r="A78" s="23"/>
      <c r="B78" s="15"/>
      <c r="C78" s="11"/>
      <c r="D78" s="7" t="s">
        <v>28</v>
      </c>
      <c r="E78" s="39" t="s">
        <v>91</v>
      </c>
      <c r="F78" s="47">
        <v>200</v>
      </c>
      <c r="G78" s="47">
        <v>0.14000000000000001</v>
      </c>
      <c r="H78" s="40">
        <v>0.1</v>
      </c>
      <c r="I78" s="47">
        <v>1.5</v>
      </c>
      <c r="J78" s="47">
        <v>83.962620000000015</v>
      </c>
      <c r="K78" s="76" t="str">
        <f>"11/1"</f>
        <v>11/1</v>
      </c>
      <c r="L78" s="40"/>
    </row>
    <row r="79" spans="1:12" ht="14.4" x14ac:dyDescent="0.3">
      <c r="A79" s="23"/>
      <c r="B79" s="15"/>
      <c r="C79" s="11"/>
      <c r="D79" s="7" t="s">
        <v>29</v>
      </c>
      <c r="E79" s="39" t="s">
        <v>63</v>
      </c>
      <c r="F79" s="47">
        <v>40</v>
      </c>
      <c r="G79" s="47">
        <v>2.64</v>
      </c>
      <c r="H79" s="47">
        <v>0.48</v>
      </c>
      <c r="I79" s="47">
        <v>16.68</v>
      </c>
      <c r="J79" s="47">
        <v>77.352000000000004</v>
      </c>
      <c r="K79" s="76"/>
      <c r="L79" s="40"/>
    </row>
    <row r="80" spans="1:12" ht="14.4" x14ac:dyDescent="0.3">
      <c r="A80" s="23"/>
      <c r="B80" s="15"/>
      <c r="C80" s="11"/>
      <c r="D80" s="7" t="s">
        <v>30</v>
      </c>
      <c r="E80" s="39" t="s">
        <v>49</v>
      </c>
      <c r="F80" s="47">
        <v>20</v>
      </c>
      <c r="G80" s="47">
        <v>2.64</v>
      </c>
      <c r="H80" s="47">
        <v>0.48</v>
      </c>
      <c r="I80" s="47">
        <v>16.68</v>
      </c>
      <c r="J80" s="47">
        <v>77.352000000000004</v>
      </c>
      <c r="K80" s="76"/>
      <c r="L80" s="40"/>
    </row>
    <row r="81" spans="1:12" ht="14.4" x14ac:dyDescent="0.3">
      <c r="A81" s="24"/>
      <c r="B81" s="17"/>
      <c r="C81" s="8"/>
      <c r="D81" s="18" t="s">
        <v>31</v>
      </c>
      <c r="E81" s="9"/>
      <c r="F81" s="19">
        <f>SUM(F75:F80)</f>
        <v>790</v>
      </c>
      <c r="G81" s="19">
        <f>SUM(G75:G80)</f>
        <v>28.580000000000002</v>
      </c>
      <c r="H81" s="19">
        <f>SUM(H75:H80)</f>
        <v>33.129999999999995</v>
      </c>
      <c r="I81" s="19">
        <f>SUM(I75:I80)</f>
        <v>125.57</v>
      </c>
      <c r="J81" s="19">
        <f>SUM(J75:J80)</f>
        <v>834.51567478333322</v>
      </c>
      <c r="K81" s="77"/>
      <c r="L81" s="19">
        <f>SUM(L75:L80)</f>
        <v>0</v>
      </c>
    </row>
    <row r="82" spans="1:12" ht="15.75" customHeight="1" thickBot="1" x14ac:dyDescent="0.3">
      <c r="A82" s="28">
        <f>A69</f>
        <v>1</v>
      </c>
      <c r="B82" s="29">
        <f>B69</f>
        <v>5</v>
      </c>
      <c r="C82" s="66" t="s">
        <v>4</v>
      </c>
      <c r="D82" s="67"/>
      <c r="E82" s="30"/>
      <c r="F82" s="31">
        <f>F74+F81</f>
        <v>1290</v>
      </c>
      <c r="G82" s="31">
        <f>G74+G81</f>
        <v>43.139327731092436</v>
      </c>
      <c r="H82" s="31">
        <f>H74+H81</f>
        <v>56.709747899159659</v>
      </c>
      <c r="I82" s="31">
        <f>I74+I81</f>
        <v>178.21865546218487</v>
      </c>
      <c r="J82" s="31">
        <f>J74+J81</f>
        <v>1312.2043632245097</v>
      </c>
      <c r="K82" s="78"/>
      <c r="L82" s="31">
        <f>L74+L81</f>
        <v>0</v>
      </c>
    </row>
    <row r="83" spans="1:12" s="57" customFormat="1" ht="15.75" customHeight="1" thickBot="1" x14ac:dyDescent="0.3">
      <c r="A83" s="58"/>
      <c r="B83" s="50"/>
      <c r="C83" s="51"/>
      <c r="D83" s="52"/>
      <c r="E83" s="53"/>
      <c r="F83" s="54"/>
      <c r="G83" s="54"/>
      <c r="H83" s="54"/>
      <c r="I83" s="54"/>
      <c r="J83" s="54"/>
      <c r="K83" s="79"/>
      <c r="L83" s="54"/>
    </row>
    <row r="84" spans="1:12" ht="26.4" x14ac:dyDescent="0.3">
      <c r="A84" s="20">
        <v>2</v>
      </c>
      <c r="B84" s="21">
        <v>1</v>
      </c>
      <c r="C84" s="22" t="s">
        <v>20</v>
      </c>
      <c r="D84" s="5" t="s">
        <v>21</v>
      </c>
      <c r="E84" s="37" t="s">
        <v>47</v>
      </c>
      <c r="F84" s="48">
        <v>40</v>
      </c>
      <c r="G84" s="48">
        <v>5.14</v>
      </c>
      <c r="H84" s="48">
        <v>11.15</v>
      </c>
      <c r="I84" s="48">
        <v>10.28</v>
      </c>
      <c r="J84" s="48">
        <v>148.50528</v>
      </c>
      <c r="K84" s="72" t="str">
        <f>"1/57"</f>
        <v>1/57</v>
      </c>
      <c r="L84" s="38"/>
    </row>
    <row r="85" spans="1:12" ht="26.4" x14ac:dyDescent="0.3">
      <c r="A85" s="23"/>
      <c r="B85" s="15"/>
      <c r="C85" s="11"/>
      <c r="D85" s="6"/>
      <c r="E85" s="39" t="s">
        <v>92</v>
      </c>
      <c r="F85" s="47">
        <v>210</v>
      </c>
      <c r="G85" s="47">
        <v>5.2</v>
      </c>
      <c r="H85" s="47">
        <v>6.8</v>
      </c>
      <c r="I85" s="40">
        <v>26.9</v>
      </c>
      <c r="J85" s="47">
        <v>295.48</v>
      </c>
      <c r="K85" s="76" t="str">
        <f>"2/5"</f>
        <v>2/5</v>
      </c>
      <c r="L85" s="40"/>
    </row>
    <row r="86" spans="1:12" ht="14.4" x14ac:dyDescent="0.3">
      <c r="A86" s="23"/>
      <c r="B86" s="15"/>
      <c r="C86" s="11"/>
      <c r="D86" s="6"/>
      <c r="E86" s="39" t="s">
        <v>86</v>
      </c>
      <c r="F86" s="47">
        <v>30</v>
      </c>
      <c r="G86" s="47">
        <v>0.14000000000000001</v>
      </c>
      <c r="H86" s="47">
        <v>0.09</v>
      </c>
      <c r="I86" s="40">
        <v>9.1999999999999993</v>
      </c>
      <c r="J86" s="47">
        <v>36.144007500000008</v>
      </c>
      <c r="K86" s="76" t="str">
        <f>"12/2"</f>
        <v>12/2</v>
      </c>
      <c r="L86" s="40"/>
    </row>
    <row r="87" spans="1:12" ht="14.4" x14ac:dyDescent="0.3">
      <c r="A87" s="23"/>
      <c r="B87" s="15"/>
      <c r="C87" s="11"/>
      <c r="D87" s="7" t="s">
        <v>22</v>
      </c>
      <c r="E87" s="39" t="s">
        <v>51</v>
      </c>
      <c r="F87" s="47">
        <v>200</v>
      </c>
      <c r="G87" s="47">
        <v>0.24</v>
      </c>
      <c r="H87" s="47">
        <v>0.05</v>
      </c>
      <c r="I87" s="47">
        <v>14.07</v>
      </c>
      <c r="J87" s="47">
        <v>55.606942799999999</v>
      </c>
      <c r="K87" s="76" t="str">
        <f>"11/54"</f>
        <v>11/54</v>
      </c>
      <c r="L87" s="40"/>
    </row>
    <row r="88" spans="1:12" ht="14.4" x14ac:dyDescent="0.3">
      <c r="A88" s="23"/>
      <c r="B88" s="15"/>
      <c r="C88" s="11"/>
      <c r="D88" s="7" t="s">
        <v>23</v>
      </c>
      <c r="E88" s="39" t="s">
        <v>49</v>
      </c>
      <c r="F88" s="47">
        <v>40</v>
      </c>
      <c r="G88" s="47">
        <v>2.64</v>
      </c>
      <c r="H88" s="47">
        <v>0.48</v>
      </c>
      <c r="I88" s="47">
        <v>16.68</v>
      </c>
      <c r="J88" s="47">
        <v>77.352000000000004</v>
      </c>
      <c r="K88" s="76"/>
      <c r="L88" s="40"/>
    </row>
    <row r="89" spans="1:12" ht="14.4" x14ac:dyDescent="0.3">
      <c r="A89" s="24"/>
      <c r="B89" s="17"/>
      <c r="C89" s="8"/>
      <c r="D89" s="18" t="s">
        <v>31</v>
      </c>
      <c r="E89" s="9"/>
      <c r="F89" s="19">
        <f>SUM(F84:F88)</f>
        <v>520</v>
      </c>
      <c r="G89" s="19">
        <f>SUM(G84:G88)</f>
        <v>13.360000000000001</v>
      </c>
      <c r="H89" s="19">
        <f>SUM(H84:H88)</f>
        <v>18.57</v>
      </c>
      <c r="I89" s="19">
        <f>SUM(I84:I88)</f>
        <v>77.13</v>
      </c>
      <c r="J89" s="19">
        <f>SUM(J84:J88)</f>
        <v>613.08823029999996</v>
      </c>
      <c r="K89" s="77"/>
      <c r="L89" s="19">
        <f>SUM(L84:L88)</f>
        <v>0</v>
      </c>
    </row>
    <row r="90" spans="1:12" ht="14.4" x14ac:dyDescent="0.3">
      <c r="A90" s="23">
        <v>2</v>
      </c>
      <c r="B90" s="15">
        <v>1</v>
      </c>
      <c r="C90" s="11" t="s">
        <v>24</v>
      </c>
      <c r="D90" s="7" t="s">
        <v>25</v>
      </c>
      <c r="E90" s="39" t="s">
        <v>93</v>
      </c>
      <c r="F90" s="47">
        <v>250</v>
      </c>
      <c r="G90" s="47">
        <v>5.44</v>
      </c>
      <c r="H90" s="47">
        <v>11.25</v>
      </c>
      <c r="I90" s="47">
        <v>12.32</v>
      </c>
      <c r="J90" s="47">
        <v>168.07159458333334</v>
      </c>
      <c r="K90" s="76" t="str">
        <f>"6/73"</f>
        <v>6/73</v>
      </c>
      <c r="L90" s="40"/>
    </row>
    <row r="91" spans="1:12" ht="14.4" x14ac:dyDescent="0.3">
      <c r="A91" s="23"/>
      <c r="B91" s="15"/>
      <c r="C91" s="11"/>
      <c r="D91" s="7" t="s">
        <v>26</v>
      </c>
      <c r="E91" s="39" t="s">
        <v>94</v>
      </c>
      <c r="F91" s="47">
        <v>100</v>
      </c>
      <c r="G91" s="47">
        <v>12.3</v>
      </c>
      <c r="H91" s="47">
        <v>11.52</v>
      </c>
      <c r="I91" s="40">
        <v>22.3</v>
      </c>
      <c r="J91" s="47">
        <v>266.91000000000003</v>
      </c>
      <c r="K91" s="76" t="str">
        <f>"8/55"</f>
        <v>8/55</v>
      </c>
      <c r="L91" s="40"/>
    </row>
    <row r="92" spans="1:12" ht="14.4" x14ac:dyDescent="0.3">
      <c r="A92" s="23"/>
      <c r="B92" s="15"/>
      <c r="C92" s="11"/>
      <c r="D92" s="7" t="s">
        <v>27</v>
      </c>
      <c r="E92" s="39" t="s">
        <v>95</v>
      </c>
      <c r="F92" s="47">
        <v>150</v>
      </c>
      <c r="G92" s="47">
        <v>2.7</v>
      </c>
      <c r="H92" s="47">
        <v>4</v>
      </c>
      <c r="I92" s="47">
        <v>29.53</v>
      </c>
      <c r="J92" s="47">
        <v>124.8282955</v>
      </c>
      <c r="K92" s="76" t="str">
        <f>"5/74"</f>
        <v>5/74</v>
      </c>
      <c r="L92" s="40"/>
    </row>
    <row r="93" spans="1:12" ht="14.4" x14ac:dyDescent="0.3">
      <c r="A93" s="23"/>
      <c r="B93" s="15"/>
      <c r="C93" s="11"/>
      <c r="D93" s="7" t="s">
        <v>56</v>
      </c>
      <c r="E93" s="39" t="s">
        <v>96</v>
      </c>
      <c r="F93" s="47">
        <v>80</v>
      </c>
      <c r="G93" s="47">
        <v>1.0933333333333333</v>
      </c>
      <c r="H93" s="47">
        <v>4</v>
      </c>
      <c r="I93" s="47">
        <v>3.2133333333333334</v>
      </c>
      <c r="J93" s="47">
        <v>52.066666666666663</v>
      </c>
      <c r="K93" s="76" t="str">
        <f>"7/18"</f>
        <v>7/18</v>
      </c>
      <c r="L93" s="40"/>
    </row>
    <row r="94" spans="1:12" ht="14.4" x14ac:dyDescent="0.3">
      <c r="A94" s="23"/>
      <c r="B94" s="15"/>
      <c r="C94" s="11"/>
      <c r="D94" s="7" t="s">
        <v>28</v>
      </c>
      <c r="E94" s="39" t="s">
        <v>62</v>
      </c>
      <c r="F94" s="47">
        <v>200</v>
      </c>
      <c r="G94" s="47">
        <v>0.18</v>
      </c>
      <c r="H94" s="40">
        <v>0.05</v>
      </c>
      <c r="I94" s="47">
        <v>9.6300000000000008</v>
      </c>
      <c r="J94" s="47">
        <v>37.582527999999996</v>
      </c>
      <c r="K94" s="76" t="str">
        <f>"11/7"</f>
        <v>11/7</v>
      </c>
      <c r="L94" s="40"/>
    </row>
    <row r="95" spans="1:12" ht="14.4" x14ac:dyDescent="0.3">
      <c r="A95" s="23"/>
      <c r="B95" s="15"/>
      <c r="C95" s="11"/>
      <c r="D95" s="7" t="s">
        <v>29</v>
      </c>
      <c r="E95" s="39" t="s">
        <v>63</v>
      </c>
      <c r="F95" s="47">
        <v>40</v>
      </c>
      <c r="G95" s="47">
        <v>2.64</v>
      </c>
      <c r="H95" s="47">
        <v>0.48</v>
      </c>
      <c r="I95" s="47">
        <v>16.68</v>
      </c>
      <c r="J95" s="47">
        <v>77.352000000000004</v>
      </c>
      <c r="K95" s="76"/>
      <c r="L95" s="40"/>
    </row>
    <row r="96" spans="1:12" ht="14.4" x14ac:dyDescent="0.3">
      <c r="A96" s="23"/>
      <c r="B96" s="15"/>
      <c r="C96" s="11"/>
      <c r="D96" s="7" t="s">
        <v>30</v>
      </c>
      <c r="E96" s="39" t="s">
        <v>49</v>
      </c>
      <c r="F96" s="47">
        <v>40</v>
      </c>
      <c r="G96" s="47">
        <v>2.64</v>
      </c>
      <c r="H96" s="47">
        <v>0.48</v>
      </c>
      <c r="I96" s="47">
        <v>16.68</v>
      </c>
      <c r="J96" s="47">
        <v>77.352000000000004</v>
      </c>
      <c r="K96" s="76"/>
      <c r="L96" s="40"/>
    </row>
    <row r="97" spans="1:12" ht="14.4" x14ac:dyDescent="0.3">
      <c r="A97" s="24"/>
      <c r="B97" s="17"/>
      <c r="C97" s="8"/>
      <c r="D97" s="18" t="s">
        <v>31</v>
      </c>
      <c r="E97" s="9"/>
      <c r="F97" s="19">
        <f>SUM(F90:F96)</f>
        <v>860</v>
      </c>
      <c r="G97" s="19">
        <f>SUM(G90:G96)</f>
        <v>26.993333333333336</v>
      </c>
      <c r="H97" s="19">
        <f>SUM(H90:H96)</f>
        <v>31.78</v>
      </c>
      <c r="I97" s="19">
        <f>SUM(I90:I96)</f>
        <v>110.35333333333335</v>
      </c>
      <c r="J97" s="19">
        <f>SUM(J90:J96)</f>
        <v>804.16308474999994</v>
      </c>
      <c r="K97" s="77"/>
      <c r="L97" s="19">
        <f>SUM(L90:L96)</f>
        <v>0</v>
      </c>
    </row>
    <row r="98" spans="1:12" ht="15" customHeight="1" thickBot="1" x14ac:dyDescent="0.3">
      <c r="A98" s="28">
        <f>A84</f>
        <v>2</v>
      </c>
      <c r="B98" s="29">
        <f>B84</f>
        <v>1</v>
      </c>
      <c r="C98" s="66" t="s">
        <v>4</v>
      </c>
      <c r="D98" s="67"/>
      <c r="E98" s="30"/>
      <c r="F98" s="31">
        <f>F89+F97</f>
        <v>1380</v>
      </c>
      <c r="G98" s="31">
        <f>G89+G97</f>
        <v>40.353333333333339</v>
      </c>
      <c r="H98" s="31">
        <f>H89+H97</f>
        <v>50.35</v>
      </c>
      <c r="I98" s="31">
        <f>I89+I97</f>
        <v>187.48333333333335</v>
      </c>
      <c r="J98" s="31">
        <f>J89+J97</f>
        <v>1417.2513150499999</v>
      </c>
      <c r="K98" s="78"/>
      <c r="L98" s="31">
        <f>L89+L97</f>
        <v>0</v>
      </c>
    </row>
    <row r="99" spans="1:12" s="57" customFormat="1" ht="15" thickBot="1" x14ac:dyDescent="0.3">
      <c r="A99" s="62"/>
      <c r="B99" s="62"/>
      <c r="C99" s="51"/>
      <c r="D99" s="52"/>
      <c r="E99" s="53"/>
      <c r="F99" s="54"/>
      <c r="G99" s="54"/>
      <c r="H99" s="54"/>
      <c r="I99" s="54"/>
      <c r="J99" s="54"/>
      <c r="K99" s="79"/>
      <c r="L99" s="54"/>
    </row>
    <row r="100" spans="1:12" ht="14.4" x14ac:dyDescent="0.3">
      <c r="A100" s="14">
        <v>2</v>
      </c>
      <c r="B100" s="15">
        <v>2</v>
      </c>
      <c r="C100" s="22" t="s">
        <v>20</v>
      </c>
      <c r="D100" s="5" t="s">
        <v>21</v>
      </c>
      <c r="E100" s="37" t="s">
        <v>97</v>
      </c>
      <c r="F100" s="48">
        <v>100</v>
      </c>
      <c r="G100" s="48">
        <v>16.3</v>
      </c>
      <c r="H100" s="48">
        <v>17.100000000000001</v>
      </c>
      <c r="I100" s="48">
        <v>4.4000000000000004</v>
      </c>
      <c r="J100" s="48">
        <v>127.4553272</v>
      </c>
      <c r="K100" s="72" t="s">
        <v>98</v>
      </c>
      <c r="L100" s="38"/>
    </row>
    <row r="101" spans="1:12" ht="14.4" x14ac:dyDescent="0.3">
      <c r="A101" s="14"/>
      <c r="B101" s="15"/>
      <c r="C101" s="11"/>
      <c r="D101" s="6"/>
      <c r="E101" s="39" t="s">
        <v>72</v>
      </c>
      <c r="F101" s="47">
        <v>150</v>
      </c>
      <c r="G101" s="47">
        <v>3.65</v>
      </c>
      <c r="H101" s="47">
        <v>4.07</v>
      </c>
      <c r="I101" s="47">
        <v>48.42</v>
      </c>
      <c r="J101" s="47">
        <v>200.43623250000005</v>
      </c>
      <c r="K101" s="76" t="str">
        <f>"5/54"</f>
        <v>5/54</v>
      </c>
      <c r="L101" s="40"/>
    </row>
    <row r="102" spans="1:12" ht="14.4" x14ac:dyDescent="0.3">
      <c r="A102" s="14"/>
      <c r="B102" s="15"/>
      <c r="C102" s="11"/>
      <c r="D102" s="7" t="s">
        <v>22</v>
      </c>
      <c r="E102" s="39" t="s">
        <v>79</v>
      </c>
      <c r="F102" s="47">
        <v>200</v>
      </c>
      <c r="G102" s="40">
        <v>0.18</v>
      </c>
      <c r="H102" s="40">
        <v>0.05</v>
      </c>
      <c r="I102" s="47">
        <v>9.6300000000000008</v>
      </c>
      <c r="J102" s="47">
        <v>37.582527999999996</v>
      </c>
      <c r="K102" s="76" t="str">
        <f>"11/18"</f>
        <v>11/18</v>
      </c>
      <c r="L102" s="40"/>
    </row>
    <row r="103" spans="1:12" ht="14.4" x14ac:dyDescent="0.3">
      <c r="A103" s="14"/>
      <c r="B103" s="15"/>
      <c r="C103" s="11"/>
      <c r="D103" s="7" t="s">
        <v>23</v>
      </c>
      <c r="E103" s="39" t="s">
        <v>74</v>
      </c>
      <c r="F103" s="47">
        <v>20</v>
      </c>
      <c r="G103" s="47">
        <v>1.54</v>
      </c>
      <c r="H103" s="47">
        <v>0.6</v>
      </c>
      <c r="I103" s="47">
        <v>10.66</v>
      </c>
      <c r="J103" s="47">
        <v>53.903999999999996</v>
      </c>
      <c r="K103" s="76"/>
      <c r="L103" s="40"/>
    </row>
    <row r="104" spans="1:12" ht="14.4" x14ac:dyDescent="0.3">
      <c r="A104" s="14"/>
      <c r="B104" s="15"/>
      <c r="C104" s="11"/>
      <c r="D104" s="39"/>
      <c r="E104" s="39" t="s">
        <v>49</v>
      </c>
      <c r="F104" s="47">
        <v>20</v>
      </c>
      <c r="G104" s="47">
        <v>1.32</v>
      </c>
      <c r="H104" s="47">
        <v>0.24</v>
      </c>
      <c r="I104" s="47">
        <v>8.34</v>
      </c>
      <c r="J104" s="47">
        <v>38.676000000000002</v>
      </c>
      <c r="K104" s="76"/>
      <c r="L104" s="40"/>
    </row>
    <row r="105" spans="1:12" ht="14.4" x14ac:dyDescent="0.3">
      <c r="A105" s="14"/>
      <c r="B105" s="15"/>
      <c r="C105" s="11"/>
      <c r="D105" s="7" t="s">
        <v>40</v>
      </c>
      <c r="E105" s="39" t="s">
        <v>67</v>
      </c>
      <c r="F105" s="47">
        <v>130</v>
      </c>
      <c r="G105" s="47">
        <v>0.52</v>
      </c>
      <c r="H105" s="47">
        <v>0.52</v>
      </c>
      <c r="I105" s="47">
        <v>15.08</v>
      </c>
      <c r="J105" s="47">
        <v>63.283999999999985</v>
      </c>
      <c r="K105" s="76"/>
      <c r="L105" s="40"/>
    </row>
    <row r="106" spans="1:12" ht="14.4" x14ac:dyDescent="0.3">
      <c r="A106" s="16"/>
      <c r="B106" s="17"/>
      <c r="C106" s="8"/>
      <c r="D106" s="18" t="s">
        <v>31</v>
      </c>
      <c r="E106" s="9"/>
      <c r="F106" s="19">
        <f>SUM(F100:F105)</f>
        <v>620</v>
      </c>
      <c r="G106" s="19">
        <f>SUM(G100:G103)</f>
        <v>21.669999999999998</v>
      </c>
      <c r="H106" s="19">
        <f>SUM(H100:H103)</f>
        <v>21.820000000000004</v>
      </c>
      <c r="I106" s="19">
        <f>SUM(I100:I103)</f>
        <v>73.11</v>
      </c>
      <c r="J106" s="19">
        <f>SUM(J100:J103)</f>
        <v>419.37808770000004</v>
      </c>
      <c r="K106" s="77"/>
      <c r="L106" s="19">
        <f>SUM(L100:L103)</f>
        <v>0</v>
      </c>
    </row>
    <row r="107" spans="1:12" ht="14.4" x14ac:dyDescent="0.3">
      <c r="A107" s="14">
        <v>2</v>
      </c>
      <c r="B107" s="13">
        <v>2</v>
      </c>
      <c r="C107" s="10" t="s">
        <v>24</v>
      </c>
      <c r="D107" s="7" t="s">
        <v>25</v>
      </c>
      <c r="E107" s="39" t="s">
        <v>88</v>
      </c>
      <c r="F107" s="47">
        <v>250</v>
      </c>
      <c r="G107" s="47">
        <v>5.55</v>
      </c>
      <c r="H107" s="47">
        <v>12.08</v>
      </c>
      <c r="I107" s="47">
        <v>17.95</v>
      </c>
      <c r="J107" s="47">
        <v>199.78905478333331</v>
      </c>
      <c r="K107" s="76" t="str">
        <f>"6/70"</f>
        <v>6/70</v>
      </c>
      <c r="L107" s="40"/>
    </row>
    <row r="108" spans="1:12" ht="14.4" x14ac:dyDescent="0.3">
      <c r="A108" s="14"/>
      <c r="B108" s="15"/>
      <c r="C108" s="11"/>
      <c r="D108" s="7" t="s">
        <v>26</v>
      </c>
      <c r="E108" s="39" t="s">
        <v>99</v>
      </c>
      <c r="F108" s="47">
        <v>100</v>
      </c>
      <c r="G108" s="47">
        <v>13.55</v>
      </c>
      <c r="H108" s="47">
        <v>13.89</v>
      </c>
      <c r="I108" s="47">
        <v>24.29</v>
      </c>
      <c r="J108" s="47">
        <v>306.80065000000002</v>
      </c>
      <c r="K108" s="76" t="str">
        <f>"10/5"</f>
        <v>10/5</v>
      </c>
      <c r="L108" s="40"/>
    </row>
    <row r="109" spans="1:12" ht="14.4" x14ac:dyDescent="0.3">
      <c r="A109" s="14"/>
      <c r="B109" s="15"/>
      <c r="C109" s="11"/>
      <c r="D109" s="7" t="s">
        <v>27</v>
      </c>
      <c r="E109" s="39" t="s">
        <v>37</v>
      </c>
      <c r="F109" s="47">
        <v>150</v>
      </c>
      <c r="G109" s="47">
        <v>3.28</v>
      </c>
      <c r="H109" s="47">
        <v>3.6</v>
      </c>
      <c r="I109" s="47">
        <v>14.4</v>
      </c>
      <c r="J109" s="47">
        <v>141.82954050000001</v>
      </c>
      <c r="K109" s="76" t="str">
        <f>"5/58"</f>
        <v>5/58</v>
      </c>
      <c r="L109" s="40"/>
    </row>
    <row r="110" spans="1:12" ht="26.4" x14ac:dyDescent="0.3">
      <c r="A110" s="14"/>
      <c r="B110" s="15"/>
      <c r="C110" s="11"/>
      <c r="D110" s="7" t="s">
        <v>56</v>
      </c>
      <c r="E110" s="39" t="s">
        <v>100</v>
      </c>
      <c r="F110" s="47">
        <v>80</v>
      </c>
      <c r="G110" s="47">
        <v>1.33</v>
      </c>
      <c r="H110" s="47">
        <v>4.8099999999999996</v>
      </c>
      <c r="I110" s="47">
        <v>7.75</v>
      </c>
      <c r="J110" s="47">
        <v>76.746308800000008</v>
      </c>
      <c r="K110" s="76" t="str">
        <f>"7/13"</f>
        <v>7/13</v>
      </c>
      <c r="L110" s="40"/>
    </row>
    <row r="111" spans="1:12" ht="14.4" x14ac:dyDescent="0.3">
      <c r="A111" s="14"/>
      <c r="B111" s="15"/>
      <c r="C111" s="11"/>
      <c r="D111" s="7" t="s">
        <v>28</v>
      </c>
      <c r="E111" s="39" t="s">
        <v>91</v>
      </c>
      <c r="F111" s="47">
        <v>200</v>
      </c>
      <c r="G111" s="47">
        <v>0.14000000000000001</v>
      </c>
      <c r="H111" s="40">
        <v>0.1</v>
      </c>
      <c r="I111" s="47">
        <v>1.5</v>
      </c>
      <c r="J111" s="47">
        <v>83.962620000000015</v>
      </c>
      <c r="K111" s="76" t="str">
        <f>"11/1"</f>
        <v>11/1</v>
      </c>
      <c r="L111" s="40"/>
    </row>
    <row r="112" spans="1:12" ht="14.4" x14ac:dyDescent="0.3">
      <c r="A112" s="14"/>
      <c r="B112" s="15"/>
      <c r="C112" s="11"/>
      <c r="D112" s="7" t="s">
        <v>29</v>
      </c>
      <c r="E112" s="39" t="s">
        <v>63</v>
      </c>
      <c r="F112" s="47">
        <v>20</v>
      </c>
      <c r="G112" s="47">
        <v>1.32</v>
      </c>
      <c r="H112" s="47">
        <v>0.24</v>
      </c>
      <c r="I112" s="47">
        <v>8.34</v>
      </c>
      <c r="J112" s="47">
        <v>38.676000000000002</v>
      </c>
      <c r="K112" s="76"/>
      <c r="L112" s="40"/>
    </row>
    <row r="113" spans="1:12" ht="14.4" x14ac:dyDescent="0.3">
      <c r="A113" s="14"/>
      <c r="B113" s="15"/>
      <c r="C113" s="11"/>
      <c r="D113" s="7" t="s">
        <v>30</v>
      </c>
      <c r="E113" s="39" t="s">
        <v>49</v>
      </c>
      <c r="F113" s="47">
        <v>40</v>
      </c>
      <c r="G113" s="47">
        <v>2.64</v>
      </c>
      <c r="H113" s="47">
        <v>0.48</v>
      </c>
      <c r="I113" s="47">
        <v>16.68</v>
      </c>
      <c r="J113" s="47">
        <v>77.352000000000004</v>
      </c>
      <c r="K113" s="76"/>
      <c r="L113" s="40"/>
    </row>
    <row r="114" spans="1:12" ht="14.4" x14ac:dyDescent="0.3">
      <c r="A114" s="16"/>
      <c r="B114" s="17"/>
      <c r="C114" s="8"/>
      <c r="D114" s="18" t="s">
        <v>31</v>
      </c>
      <c r="E114" s="9"/>
      <c r="F114" s="19">
        <f>SUM(F107:F113)</f>
        <v>840</v>
      </c>
      <c r="G114" s="19">
        <f>SUM(G107:G113)</f>
        <v>27.810000000000002</v>
      </c>
      <c r="H114" s="19">
        <f>SUM(H107:H113)</f>
        <v>35.200000000000003</v>
      </c>
      <c r="I114" s="19">
        <f>SUM(I107:I113)</f>
        <v>90.91</v>
      </c>
      <c r="J114" s="19">
        <f>SUM(J107:J113)</f>
        <v>925.15617408333333</v>
      </c>
      <c r="K114" s="77"/>
      <c r="L114" s="19">
        <f>SUM(L107:L113)</f>
        <v>0</v>
      </c>
    </row>
    <row r="115" spans="1:12" ht="15" customHeight="1" thickBot="1" x14ac:dyDescent="0.3">
      <c r="A115" s="32">
        <f>A100</f>
        <v>2</v>
      </c>
      <c r="B115" s="32">
        <f>B100</f>
        <v>2</v>
      </c>
      <c r="C115" s="66" t="s">
        <v>4</v>
      </c>
      <c r="D115" s="67"/>
      <c r="E115" s="30"/>
      <c r="F115" s="31">
        <f>F106+F114</f>
        <v>1460</v>
      </c>
      <c r="G115" s="31">
        <f>G106+G114</f>
        <v>49.480000000000004</v>
      </c>
      <c r="H115" s="31">
        <f>H106+H114</f>
        <v>57.02000000000001</v>
      </c>
      <c r="I115" s="31">
        <f>I106+I114</f>
        <v>164.01999999999998</v>
      </c>
      <c r="J115" s="31">
        <f>J106+J114</f>
        <v>1344.5342617833335</v>
      </c>
      <c r="K115" s="78"/>
      <c r="L115" s="31">
        <f>L106+L114</f>
        <v>0</v>
      </c>
    </row>
    <row r="116" spans="1:12" s="57" customFormat="1" ht="15" thickBot="1" x14ac:dyDescent="0.3">
      <c r="A116" s="50"/>
      <c r="B116" s="50"/>
      <c r="C116" s="51"/>
      <c r="D116" s="52"/>
      <c r="E116" s="53"/>
      <c r="F116" s="54"/>
      <c r="G116" s="54"/>
      <c r="H116" s="54"/>
      <c r="I116" s="54"/>
      <c r="J116" s="54"/>
      <c r="K116" s="79"/>
      <c r="L116" s="54"/>
    </row>
    <row r="117" spans="1:12" ht="26.4" x14ac:dyDescent="0.3">
      <c r="A117" s="20">
        <v>2</v>
      </c>
      <c r="B117" s="21">
        <v>3</v>
      </c>
      <c r="C117" s="22" t="s">
        <v>20</v>
      </c>
      <c r="D117" s="5" t="s">
        <v>21</v>
      </c>
      <c r="E117" s="37" t="s">
        <v>47</v>
      </c>
      <c r="F117" s="48">
        <v>40</v>
      </c>
      <c r="G117" s="48">
        <v>5.14</v>
      </c>
      <c r="H117" s="48">
        <v>11.15</v>
      </c>
      <c r="I117" s="48">
        <v>10.28</v>
      </c>
      <c r="J117" s="48">
        <v>148.50528</v>
      </c>
      <c r="K117" s="72" t="str">
        <f>"1/57"</f>
        <v>1/57</v>
      </c>
      <c r="L117" s="38"/>
    </row>
    <row r="118" spans="1:12" ht="14.4" x14ac:dyDescent="0.3">
      <c r="A118" s="23"/>
      <c r="B118" s="15"/>
      <c r="C118" s="11"/>
      <c r="D118" s="59"/>
      <c r="E118" s="59" t="s">
        <v>101</v>
      </c>
      <c r="F118" s="60">
        <v>210</v>
      </c>
      <c r="G118" s="60">
        <f>G117/1.19</f>
        <v>4.3193277310924367</v>
      </c>
      <c r="H118" s="60">
        <f t="shared" ref="H118:J118" si="1">H117/1.19</f>
        <v>9.3697478991596643</v>
      </c>
      <c r="I118" s="60">
        <f t="shared" si="1"/>
        <v>8.6386554621848735</v>
      </c>
      <c r="J118" s="60">
        <f t="shared" si="1"/>
        <v>124.79435294117647</v>
      </c>
      <c r="K118" s="80" t="str">
        <f>"2/64"</f>
        <v>2/64</v>
      </c>
      <c r="L118" s="61"/>
    </row>
    <row r="119" spans="1:12" ht="14.4" x14ac:dyDescent="0.3">
      <c r="A119" s="23"/>
      <c r="B119" s="15"/>
      <c r="C119" s="11"/>
      <c r="D119" s="59"/>
      <c r="E119" s="59" t="s">
        <v>50</v>
      </c>
      <c r="F119" s="60">
        <v>30</v>
      </c>
      <c r="G119" s="60">
        <v>0.14000000000000001</v>
      </c>
      <c r="H119" s="60">
        <v>0.09</v>
      </c>
      <c r="I119" s="60">
        <v>9.1999999999999993</v>
      </c>
      <c r="J119" s="60">
        <v>36.144007500000008</v>
      </c>
      <c r="K119" s="80" t="str">
        <f>"12/8"</f>
        <v>12/8</v>
      </c>
      <c r="L119" s="61"/>
    </row>
    <row r="120" spans="1:12" ht="14.4" x14ac:dyDescent="0.3">
      <c r="A120" s="23"/>
      <c r="B120" s="15"/>
      <c r="C120" s="11"/>
      <c r="D120" s="7" t="s">
        <v>22</v>
      </c>
      <c r="E120" s="39" t="s">
        <v>73</v>
      </c>
      <c r="F120" s="47">
        <v>200</v>
      </c>
      <c r="G120" s="47">
        <v>3.64</v>
      </c>
      <c r="H120" s="40">
        <v>2.73</v>
      </c>
      <c r="I120" s="47">
        <v>11.3</v>
      </c>
      <c r="J120" s="47">
        <v>96.569047999999995</v>
      </c>
      <c r="K120" s="76" t="str">
        <f>"11/51"</f>
        <v>11/51</v>
      </c>
      <c r="L120" s="40"/>
    </row>
    <row r="121" spans="1:12" ht="15.75" customHeight="1" x14ac:dyDescent="0.3">
      <c r="A121" s="23"/>
      <c r="B121" s="15"/>
      <c r="C121" s="11"/>
      <c r="D121" s="7" t="s">
        <v>23</v>
      </c>
      <c r="E121" s="39" t="s">
        <v>49</v>
      </c>
      <c r="F121" s="47">
        <v>20</v>
      </c>
      <c r="G121" s="47">
        <v>1.32</v>
      </c>
      <c r="H121" s="47">
        <v>0.24</v>
      </c>
      <c r="I121" s="47">
        <v>8.34</v>
      </c>
      <c r="J121" s="47">
        <v>38.676000000000002</v>
      </c>
      <c r="K121" s="76"/>
      <c r="L121" s="40"/>
    </row>
    <row r="122" spans="1:12" ht="14.4" x14ac:dyDescent="0.3">
      <c r="A122" s="24"/>
      <c r="B122" s="17"/>
      <c r="C122" s="8"/>
      <c r="D122" s="18" t="s">
        <v>31</v>
      </c>
      <c r="E122" s="9"/>
      <c r="F122" s="19">
        <f>SUM(F117:F121)</f>
        <v>500</v>
      </c>
      <c r="G122" s="19">
        <f>SUM(G117:G121)</f>
        <v>14.559327731092438</v>
      </c>
      <c r="H122" s="19">
        <f>SUM(H117:H121)</f>
        <v>23.579747899159663</v>
      </c>
      <c r="I122" s="19">
        <f>SUM(I117:I121)</f>
        <v>47.758655462184876</v>
      </c>
      <c r="J122" s="19">
        <f>SUM(J117:J121)</f>
        <v>444.68868844117645</v>
      </c>
      <c r="K122" s="77"/>
      <c r="L122" s="19">
        <f>SUM(L117:L121)</f>
        <v>0</v>
      </c>
    </row>
    <row r="123" spans="1:12" ht="14.4" x14ac:dyDescent="0.3">
      <c r="A123" s="23">
        <v>2</v>
      </c>
      <c r="B123" s="15">
        <v>3</v>
      </c>
      <c r="C123" s="10" t="s">
        <v>24</v>
      </c>
      <c r="D123" s="7" t="s">
        <v>25</v>
      </c>
      <c r="E123" s="39" t="s">
        <v>44</v>
      </c>
      <c r="F123" s="47">
        <v>250</v>
      </c>
      <c r="G123" s="47">
        <v>12.44</v>
      </c>
      <c r="H123" s="47">
        <v>7.77</v>
      </c>
      <c r="I123" s="47">
        <v>25.16</v>
      </c>
      <c r="J123" s="47">
        <v>208</v>
      </c>
      <c r="K123" s="76" t="str">
        <f>"6/57"</f>
        <v>6/57</v>
      </c>
      <c r="L123" s="40"/>
    </row>
    <row r="124" spans="1:12" ht="14.4" x14ac:dyDescent="0.3">
      <c r="A124" s="23"/>
      <c r="B124" s="15"/>
      <c r="C124" s="11"/>
      <c r="D124" s="7" t="s">
        <v>26</v>
      </c>
      <c r="E124" s="39" t="s">
        <v>102</v>
      </c>
      <c r="F124" s="47">
        <v>200</v>
      </c>
      <c r="G124" s="47">
        <v>12.71</v>
      </c>
      <c r="H124" s="47">
        <v>16.36</v>
      </c>
      <c r="I124" s="47">
        <v>52.44</v>
      </c>
      <c r="J124" s="47">
        <v>433.77</v>
      </c>
      <c r="K124" s="76" t="str">
        <f>"8/27"</f>
        <v>8/27</v>
      </c>
      <c r="L124" s="40"/>
    </row>
    <row r="125" spans="1:12" ht="26.4" x14ac:dyDescent="0.3">
      <c r="A125" s="23"/>
      <c r="B125" s="15"/>
      <c r="C125" s="11"/>
      <c r="D125" s="7" t="s">
        <v>56</v>
      </c>
      <c r="E125" s="39" t="s">
        <v>103</v>
      </c>
      <c r="F125" s="47">
        <v>80</v>
      </c>
      <c r="G125" s="47">
        <v>2.08</v>
      </c>
      <c r="H125" s="47">
        <v>5.81</v>
      </c>
      <c r="I125" s="47">
        <v>6.83</v>
      </c>
      <c r="J125" s="47">
        <v>84.08</v>
      </c>
      <c r="K125" s="76" t="str">
        <f>"7/34"</f>
        <v>7/34</v>
      </c>
      <c r="L125" s="40"/>
    </row>
    <row r="126" spans="1:12" ht="14.4" x14ac:dyDescent="0.3">
      <c r="A126" s="23"/>
      <c r="B126" s="15"/>
      <c r="C126" s="11"/>
      <c r="D126" s="7" t="s">
        <v>28</v>
      </c>
      <c r="E126" s="39" t="s">
        <v>42</v>
      </c>
      <c r="F126" s="47">
        <v>200</v>
      </c>
      <c r="G126" s="47">
        <v>0.24</v>
      </c>
      <c r="H126" s="40">
        <v>0.05</v>
      </c>
      <c r="I126" s="47">
        <v>0.3</v>
      </c>
      <c r="J126" s="47">
        <v>55.606942799999999</v>
      </c>
      <c r="K126" s="76" t="str">
        <f>"11/53"</f>
        <v>11/53</v>
      </c>
      <c r="L126" s="40"/>
    </row>
    <row r="127" spans="1:12" ht="14.4" x14ac:dyDescent="0.3">
      <c r="A127" s="23"/>
      <c r="B127" s="15"/>
      <c r="C127" s="11"/>
      <c r="D127" s="7" t="s">
        <v>29</v>
      </c>
      <c r="E127" s="39" t="s">
        <v>63</v>
      </c>
      <c r="F127" s="47">
        <v>40</v>
      </c>
      <c r="G127" s="47">
        <v>2.64</v>
      </c>
      <c r="H127" s="47">
        <v>0.48</v>
      </c>
      <c r="I127" s="47">
        <v>16.68</v>
      </c>
      <c r="J127" s="47">
        <v>77.352000000000004</v>
      </c>
      <c r="K127" s="76"/>
      <c r="L127" s="40"/>
    </row>
    <row r="128" spans="1:12" ht="14.4" x14ac:dyDescent="0.3">
      <c r="A128" s="23"/>
      <c r="B128" s="15"/>
      <c r="C128" s="11"/>
      <c r="D128" s="7" t="s">
        <v>30</v>
      </c>
      <c r="E128" s="39" t="s">
        <v>49</v>
      </c>
      <c r="F128" s="47">
        <v>40</v>
      </c>
      <c r="G128" s="47">
        <v>2.64</v>
      </c>
      <c r="H128" s="47">
        <v>0.48</v>
      </c>
      <c r="I128" s="47">
        <v>16.68</v>
      </c>
      <c r="J128" s="47">
        <v>77.352000000000004</v>
      </c>
      <c r="K128" s="76"/>
      <c r="L128" s="40"/>
    </row>
    <row r="129" spans="1:12" ht="14.4" x14ac:dyDescent="0.3">
      <c r="A129" s="24"/>
      <c r="B129" s="17"/>
      <c r="C129" s="8"/>
      <c r="D129" s="18" t="s">
        <v>31</v>
      </c>
      <c r="E129" s="9"/>
      <c r="F129" s="19">
        <f>SUM(F123:F128)</f>
        <v>810</v>
      </c>
      <c r="G129" s="19">
        <f>SUM(G123:G128)</f>
        <v>32.749999999999993</v>
      </c>
      <c r="H129" s="19">
        <f>SUM(H123:H128)</f>
        <v>30.95</v>
      </c>
      <c r="I129" s="19">
        <f>SUM(I123:I128)</f>
        <v>118.09</v>
      </c>
      <c r="J129" s="19">
        <f>SUM(J123:J128)</f>
        <v>936.16094279999993</v>
      </c>
      <c r="K129" s="77"/>
      <c r="L129" s="19">
        <f>SUM(L123:L128)</f>
        <v>0</v>
      </c>
    </row>
    <row r="130" spans="1:12" ht="15" customHeight="1" thickBot="1" x14ac:dyDescent="0.3">
      <c r="A130" s="28">
        <f>A117</f>
        <v>2</v>
      </c>
      <c r="B130" s="29">
        <f>B117</f>
        <v>3</v>
      </c>
      <c r="C130" s="66" t="s">
        <v>4</v>
      </c>
      <c r="D130" s="67"/>
      <c r="E130" s="30"/>
      <c r="F130" s="31">
        <f>F122+F129</f>
        <v>1310</v>
      </c>
      <c r="G130" s="31">
        <f>G122+G129</f>
        <v>47.309327731092431</v>
      </c>
      <c r="H130" s="31">
        <f>H122+H129</f>
        <v>54.529747899159659</v>
      </c>
      <c r="I130" s="31">
        <f>I122+I129</f>
        <v>165.84865546218487</v>
      </c>
      <c r="J130" s="31">
        <f>J122+J129</f>
        <v>1380.8496312411764</v>
      </c>
      <c r="K130" s="78"/>
      <c r="L130" s="31">
        <f>L122+L129</f>
        <v>0</v>
      </c>
    </row>
    <row r="131" spans="1:12" s="57" customFormat="1" ht="15" thickBot="1" x14ac:dyDescent="0.3">
      <c r="A131" s="58"/>
      <c r="B131" s="50"/>
      <c r="C131" s="51"/>
      <c r="D131" s="52"/>
      <c r="E131" s="53"/>
      <c r="F131" s="54"/>
      <c r="G131" s="54"/>
      <c r="H131" s="54"/>
      <c r="I131" s="54"/>
      <c r="J131" s="54"/>
      <c r="K131" s="79"/>
      <c r="L131" s="54"/>
    </row>
    <row r="132" spans="1:12" ht="14.4" x14ac:dyDescent="0.3">
      <c r="A132" s="20">
        <v>2</v>
      </c>
      <c r="B132" s="21">
        <v>4</v>
      </c>
      <c r="C132" s="22" t="s">
        <v>20</v>
      </c>
      <c r="D132" s="5" t="s">
        <v>21</v>
      </c>
      <c r="E132" s="37" t="s">
        <v>104</v>
      </c>
      <c r="F132" s="48">
        <v>150</v>
      </c>
      <c r="G132" s="48">
        <v>25.2</v>
      </c>
      <c r="H132" s="48">
        <v>15.85</v>
      </c>
      <c r="I132" s="48">
        <v>20.02</v>
      </c>
      <c r="J132" s="48">
        <v>325.77</v>
      </c>
      <c r="K132" s="72" t="str">
        <f>"3/11"</f>
        <v>3/11</v>
      </c>
      <c r="L132" s="38"/>
    </row>
    <row r="133" spans="1:12" ht="14.4" x14ac:dyDescent="0.3">
      <c r="A133" s="23"/>
      <c r="B133" s="15"/>
      <c r="C133" s="11"/>
      <c r="D133" s="6"/>
      <c r="E133" s="39" t="s">
        <v>41</v>
      </c>
      <c r="F133" s="47">
        <v>30</v>
      </c>
      <c r="G133" s="47">
        <v>2.16</v>
      </c>
      <c r="H133" s="47">
        <v>2.5499999999999998</v>
      </c>
      <c r="I133" s="47">
        <v>10.65</v>
      </c>
      <c r="J133" s="47">
        <v>95.219999999999985</v>
      </c>
      <c r="K133" s="76"/>
      <c r="L133" s="40"/>
    </row>
    <row r="134" spans="1:12" ht="14.4" x14ac:dyDescent="0.3">
      <c r="A134" s="23"/>
      <c r="B134" s="15"/>
      <c r="C134" s="11"/>
      <c r="D134" s="7" t="s">
        <v>22</v>
      </c>
      <c r="E134" s="39" t="s">
        <v>66</v>
      </c>
      <c r="F134" s="47">
        <v>200</v>
      </c>
      <c r="G134" s="47">
        <v>0.18</v>
      </c>
      <c r="H134" s="40">
        <v>0.04</v>
      </c>
      <c r="I134" s="47">
        <v>9.75</v>
      </c>
      <c r="J134" s="47">
        <v>53.136642799999997</v>
      </c>
      <c r="K134" s="76" t="str">
        <f>"11/17"</f>
        <v>11/17</v>
      </c>
      <c r="L134" s="40"/>
    </row>
    <row r="135" spans="1:12" ht="14.4" x14ac:dyDescent="0.3">
      <c r="A135" s="23"/>
      <c r="B135" s="15"/>
      <c r="C135" s="11"/>
      <c r="D135" s="7" t="s">
        <v>23</v>
      </c>
      <c r="E135" s="39" t="s">
        <v>105</v>
      </c>
      <c r="F135" s="47">
        <v>20</v>
      </c>
      <c r="G135" s="47">
        <v>1.54</v>
      </c>
      <c r="H135" s="47">
        <v>0.6</v>
      </c>
      <c r="I135" s="47">
        <v>10.66</v>
      </c>
      <c r="J135" s="47">
        <v>53.903999999999996</v>
      </c>
      <c r="K135" s="76"/>
      <c r="L135" s="40"/>
    </row>
    <row r="136" spans="1:12" ht="14.4" x14ac:dyDescent="0.3">
      <c r="A136" s="23"/>
      <c r="B136" s="15"/>
      <c r="C136" s="11"/>
      <c r="D136" s="39"/>
      <c r="E136" s="39" t="s">
        <v>49</v>
      </c>
      <c r="F136" s="47">
        <v>30</v>
      </c>
      <c r="G136" s="47">
        <v>1.98</v>
      </c>
      <c r="H136" s="47">
        <v>0.36</v>
      </c>
      <c r="I136" s="47">
        <v>12.51</v>
      </c>
      <c r="J136" s="47">
        <v>58.014000000000003</v>
      </c>
      <c r="K136" s="76"/>
      <c r="L136" s="40"/>
    </row>
    <row r="137" spans="1:12" ht="14.4" x14ac:dyDescent="0.3">
      <c r="A137" s="23"/>
      <c r="B137" s="15"/>
      <c r="C137" s="11"/>
      <c r="D137" s="7" t="s">
        <v>40</v>
      </c>
      <c r="E137" s="39" t="s">
        <v>67</v>
      </c>
      <c r="F137" s="47">
        <v>130</v>
      </c>
      <c r="G137" s="47">
        <v>0.52</v>
      </c>
      <c r="H137" s="47">
        <v>0.52</v>
      </c>
      <c r="I137" s="47">
        <v>15.08</v>
      </c>
      <c r="J137" s="47">
        <v>63.283999999999985</v>
      </c>
      <c r="K137" s="76"/>
      <c r="L137" s="40"/>
    </row>
    <row r="138" spans="1:12" ht="14.4" x14ac:dyDescent="0.3">
      <c r="A138" s="24"/>
      <c r="B138" s="17"/>
      <c r="C138" s="8"/>
      <c r="D138" s="18" t="s">
        <v>31</v>
      </c>
      <c r="E138" s="9"/>
      <c r="F138" s="19">
        <f>SUM(F132:F137)</f>
        <v>560</v>
      </c>
      <c r="G138" s="19">
        <f>SUM(G132:G137)</f>
        <v>31.58</v>
      </c>
      <c r="H138" s="19">
        <f>SUM(H132:H137)</f>
        <v>19.919999999999998</v>
      </c>
      <c r="I138" s="19">
        <f>SUM(I132:I137)</f>
        <v>78.67</v>
      </c>
      <c r="J138" s="19">
        <f>SUM(J132:J137)</f>
        <v>649.3286427999999</v>
      </c>
      <c r="K138" s="77"/>
      <c r="L138" s="19">
        <f>SUM(L132:L137)</f>
        <v>0</v>
      </c>
    </row>
    <row r="139" spans="1:12" ht="14.4" x14ac:dyDescent="0.3">
      <c r="A139" s="23">
        <v>2</v>
      </c>
      <c r="B139" s="15">
        <v>4</v>
      </c>
      <c r="C139" s="10" t="s">
        <v>24</v>
      </c>
      <c r="D139" s="7" t="s">
        <v>25</v>
      </c>
      <c r="E139" s="39" t="s">
        <v>106</v>
      </c>
      <c r="F139" s="47">
        <v>250</v>
      </c>
      <c r="G139" s="47">
        <v>9</v>
      </c>
      <c r="H139" s="47">
        <v>10.64</v>
      </c>
      <c r="I139" s="47">
        <v>58</v>
      </c>
      <c r="J139" s="47">
        <v>191.44216378333334</v>
      </c>
      <c r="K139" s="76" t="str">
        <f>"6/63"</f>
        <v>6/63</v>
      </c>
      <c r="L139" s="40"/>
    </row>
    <row r="140" spans="1:12" ht="14.4" x14ac:dyDescent="0.3">
      <c r="A140" s="23"/>
      <c r="B140" s="15"/>
      <c r="C140" s="11"/>
      <c r="D140" s="7" t="s">
        <v>26</v>
      </c>
      <c r="E140" s="39" t="s">
        <v>107</v>
      </c>
      <c r="F140" s="47">
        <v>200</v>
      </c>
      <c r="G140" s="47">
        <v>11.64</v>
      </c>
      <c r="H140" s="47">
        <v>15.6</v>
      </c>
      <c r="I140" s="47">
        <v>14.8</v>
      </c>
      <c r="J140" s="47">
        <v>372.8</v>
      </c>
      <c r="K140" s="76" t="s">
        <v>108</v>
      </c>
      <c r="L140" s="40"/>
    </row>
    <row r="141" spans="1:12" ht="26.4" x14ac:dyDescent="0.3">
      <c r="A141" s="23"/>
      <c r="B141" s="15"/>
      <c r="C141" s="11"/>
      <c r="D141" s="7" t="s">
        <v>56</v>
      </c>
      <c r="E141" s="39" t="s">
        <v>57</v>
      </c>
      <c r="F141" s="47">
        <v>80</v>
      </c>
      <c r="G141" s="47">
        <v>1.31</v>
      </c>
      <c r="H141" s="47">
        <v>4</v>
      </c>
      <c r="I141" s="47">
        <v>7.64</v>
      </c>
      <c r="J141" s="47">
        <v>69.94</v>
      </c>
      <c r="K141" s="76" t="str">
        <f>"7/14"</f>
        <v>7/14</v>
      </c>
      <c r="L141" s="40"/>
    </row>
    <row r="142" spans="1:12" ht="14.4" x14ac:dyDescent="0.3">
      <c r="A142" s="23"/>
      <c r="B142" s="15"/>
      <c r="C142" s="11"/>
      <c r="D142" s="7" t="s">
        <v>28</v>
      </c>
      <c r="E142" s="39" t="s">
        <v>46</v>
      </c>
      <c r="F142" s="47">
        <v>200</v>
      </c>
      <c r="G142" s="47">
        <v>0.14000000000000001</v>
      </c>
      <c r="H142" s="40">
        <v>0.1</v>
      </c>
      <c r="I142" s="47">
        <v>21.64</v>
      </c>
      <c r="J142" s="47">
        <v>83.962620000000015</v>
      </c>
      <c r="K142" s="76" t="str">
        <f>"11/52"</f>
        <v>11/52</v>
      </c>
      <c r="L142" s="40"/>
    </row>
    <row r="143" spans="1:12" ht="14.4" x14ac:dyDescent="0.3">
      <c r="A143" s="23"/>
      <c r="B143" s="15"/>
      <c r="C143" s="11"/>
      <c r="D143" s="7" t="s">
        <v>29</v>
      </c>
      <c r="E143" s="39" t="s">
        <v>63</v>
      </c>
      <c r="F143" s="47">
        <v>40</v>
      </c>
      <c r="G143" s="47">
        <v>2.64</v>
      </c>
      <c r="H143" s="47">
        <v>0.48</v>
      </c>
      <c r="I143" s="47">
        <v>16.68</v>
      </c>
      <c r="J143" s="47">
        <v>77.352000000000004</v>
      </c>
      <c r="K143" s="76"/>
      <c r="L143" s="40"/>
    </row>
    <row r="144" spans="1:12" ht="14.4" x14ac:dyDescent="0.3">
      <c r="A144" s="23"/>
      <c r="B144" s="15"/>
      <c r="C144" s="11"/>
      <c r="D144" s="7" t="s">
        <v>30</v>
      </c>
      <c r="E144" s="39" t="s">
        <v>49</v>
      </c>
      <c r="F144" s="47">
        <v>40</v>
      </c>
      <c r="G144" s="47">
        <v>2.64</v>
      </c>
      <c r="H144" s="47">
        <v>0.48</v>
      </c>
      <c r="I144" s="47">
        <v>16.68</v>
      </c>
      <c r="J144" s="47">
        <v>77.352000000000004</v>
      </c>
      <c r="K144" s="76"/>
      <c r="L144" s="40"/>
    </row>
    <row r="145" spans="1:12" ht="14.4" x14ac:dyDescent="0.3">
      <c r="A145" s="24"/>
      <c r="B145" s="17"/>
      <c r="C145" s="8"/>
      <c r="D145" s="18" t="s">
        <v>31</v>
      </c>
      <c r="E145" s="9"/>
      <c r="F145" s="19">
        <f>SUM(F139:F144)</f>
        <v>810</v>
      </c>
      <c r="G145" s="19">
        <f>SUM(G139:G144)</f>
        <v>27.37</v>
      </c>
      <c r="H145" s="19">
        <f>SUM(H139:H144)</f>
        <v>31.300000000000004</v>
      </c>
      <c r="I145" s="19">
        <f>SUM(I139:I144)</f>
        <v>135.44</v>
      </c>
      <c r="J145" s="19">
        <f>SUM(J139:J144)</f>
        <v>872.84878378333337</v>
      </c>
      <c r="K145" s="77"/>
      <c r="L145" s="19">
        <f>SUM(L139:L144)</f>
        <v>0</v>
      </c>
    </row>
    <row r="146" spans="1:12" ht="15" customHeight="1" thickBot="1" x14ac:dyDescent="0.3">
      <c r="A146" s="28">
        <f>A132</f>
        <v>2</v>
      </c>
      <c r="B146" s="29">
        <f>B132</f>
        <v>4</v>
      </c>
      <c r="C146" s="66" t="s">
        <v>4</v>
      </c>
      <c r="D146" s="67"/>
      <c r="E146" s="30"/>
      <c r="F146" s="31">
        <f>F138+F145</f>
        <v>1370</v>
      </c>
      <c r="G146" s="31">
        <f>G138+G145</f>
        <v>58.95</v>
      </c>
      <c r="H146" s="31">
        <f>H138+H145</f>
        <v>51.22</v>
      </c>
      <c r="I146" s="31">
        <f>I138+I145</f>
        <v>214.11</v>
      </c>
      <c r="J146" s="31">
        <f>J138+J145</f>
        <v>1522.1774265833333</v>
      </c>
      <c r="K146" s="78"/>
      <c r="L146" s="31">
        <f>L138+L145</f>
        <v>0</v>
      </c>
    </row>
    <row r="147" spans="1:12" s="57" customFormat="1" ht="15" thickBot="1" x14ac:dyDescent="0.3">
      <c r="A147" s="58"/>
      <c r="B147" s="50"/>
      <c r="C147" s="51"/>
      <c r="D147" s="52"/>
      <c r="E147" s="53"/>
      <c r="F147" s="54"/>
      <c r="G147" s="54"/>
      <c r="H147" s="54"/>
      <c r="I147" s="54"/>
      <c r="J147" s="54"/>
      <c r="K147" s="79"/>
      <c r="L147" s="54"/>
    </row>
    <row r="148" spans="1:12" ht="26.4" x14ac:dyDescent="0.3">
      <c r="A148" s="20">
        <v>2</v>
      </c>
      <c r="B148" s="21">
        <v>5</v>
      </c>
      <c r="C148" s="22" t="s">
        <v>20</v>
      </c>
      <c r="D148" s="5" t="s">
        <v>21</v>
      </c>
      <c r="E148" s="37" t="s">
        <v>47</v>
      </c>
      <c r="F148" s="48">
        <v>40</v>
      </c>
      <c r="G148" s="48">
        <v>5.14</v>
      </c>
      <c r="H148" s="48">
        <v>11.15</v>
      </c>
      <c r="I148" s="48">
        <v>10.28</v>
      </c>
      <c r="J148" s="48">
        <v>148.50528</v>
      </c>
      <c r="K148" s="72" t="str">
        <f>"1/57"</f>
        <v>1/57</v>
      </c>
      <c r="L148" s="38"/>
    </row>
    <row r="149" spans="1:12" ht="14.4" x14ac:dyDescent="0.3">
      <c r="A149" s="23"/>
      <c r="B149" s="15"/>
      <c r="C149" s="11"/>
      <c r="D149" s="6"/>
      <c r="E149" s="39" t="s">
        <v>109</v>
      </c>
      <c r="F149" s="47">
        <v>210</v>
      </c>
      <c r="G149" s="47">
        <v>5.98</v>
      </c>
      <c r="H149" s="40">
        <v>6.2</v>
      </c>
      <c r="I149" s="47">
        <v>31.04</v>
      </c>
      <c r="J149" s="47">
        <v>233.12916630800001</v>
      </c>
      <c r="K149" s="76" t="str">
        <f>"2/61-1"</f>
        <v>2/61-1</v>
      </c>
      <c r="L149" s="40"/>
    </row>
    <row r="150" spans="1:12" ht="14.4" x14ac:dyDescent="0.3">
      <c r="A150" s="23"/>
      <c r="B150" s="15"/>
      <c r="C150" s="11"/>
      <c r="D150" s="6"/>
      <c r="E150" s="39" t="s">
        <v>86</v>
      </c>
      <c r="F150" s="47">
        <v>30</v>
      </c>
      <c r="G150" s="40">
        <v>0.14000000000000001</v>
      </c>
      <c r="H150" s="40">
        <v>0.09</v>
      </c>
      <c r="I150" s="47">
        <v>1.2</v>
      </c>
      <c r="J150" s="47">
        <v>36.144007500000008</v>
      </c>
      <c r="K150" s="76" t="str">
        <f>"12/2"</f>
        <v>12/2</v>
      </c>
      <c r="L150" s="40"/>
    </row>
    <row r="151" spans="1:12" ht="14.4" x14ac:dyDescent="0.3">
      <c r="A151" s="23"/>
      <c r="B151" s="15"/>
      <c r="C151" s="11"/>
      <c r="D151" s="7" t="s">
        <v>22</v>
      </c>
      <c r="E151" s="39" t="s">
        <v>87</v>
      </c>
      <c r="F151" s="47">
        <v>200</v>
      </c>
      <c r="G151" s="47">
        <v>1.64</v>
      </c>
      <c r="H151" s="47">
        <v>1.73</v>
      </c>
      <c r="I151" s="47">
        <v>14.19</v>
      </c>
      <c r="J151" s="47">
        <v>119.569048</v>
      </c>
      <c r="K151" s="76" t="str">
        <f>"11/59"</f>
        <v>11/59</v>
      </c>
      <c r="L151" s="40"/>
    </row>
    <row r="152" spans="1:12" ht="14.4" x14ac:dyDescent="0.3">
      <c r="A152" s="23"/>
      <c r="B152" s="15"/>
      <c r="C152" s="11"/>
      <c r="D152" s="7" t="s">
        <v>23</v>
      </c>
      <c r="E152" s="39" t="s">
        <v>49</v>
      </c>
      <c r="F152" s="47">
        <v>20</v>
      </c>
      <c r="G152" s="47">
        <v>1.32</v>
      </c>
      <c r="H152" s="47">
        <v>0.24</v>
      </c>
      <c r="I152" s="47">
        <v>8.34</v>
      </c>
      <c r="J152" s="47">
        <v>38.676000000000002</v>
      </c>
      <c r="K152" s="76"/>
      <c r="L152" s="40"/>
    </row>
    <row r="153" spans="1:12" ht="15.75" customHeight="1" x14ac:dyDescent="0.3">
      <c r="A153" s="24"/>
      <c r="B153" s="17"/>
      <c r="C153" s="8"/>
      <c r="D153" s="18" t="s">
        <v>31</v>
      </c>
      <c r="E153" s="9"/>
      <c r="F153" s="19">
        <f>SUM(F148:F152)</f>
        <v>500</v>
      </c>
      <c r="G153" s="19">
        <f>SUM(G148:G152)</f>
        <v>14.220000000000002</v>
      </c>
      <c r="H153" s="19">
        <f>SUM(H148:H152)</f>
        <v>19.41</v>
      </c>
      <c r="I153" s="19">
        <f>SUM(I148:I152)</f>
        <v>65.05</v>
      </c>
      <c r="J153" s="19">
        <f>SUM(J148:J152)</f>
        <v>576.02350180799999</v>
      </c>
      <c r="K153" s="77"/>
      <c r="L153" s="19">
        <f>SUM(L148:L152)</f>
        <v>0</v>
      </c>
    </row>
    <row r="154" spans="1:12" ht="14.4" x14ac:dyDescent="0.3">
      <c r="A154" s="23">
        <v>2</v>
      </c>
      <c r="B154" s="15">
        <v>5</v>
      </c>
      <c r="C154" s="10" t="s">
        <v>24</v>
      </c>
      <c r="D154" s="7" t="s">
        <v>25</v>
      </c>
      <c r="E154" s="39" t="s">
        <v>110</v>
      </c>
      <c r="F154" s="47">
        <v>250</v>
      </c>
      <c r="G154" s="47">
        <v>5.31</v>
      </c>
      <c r="H154" s="47">
        <v>10.73</v>
      </c>
      <c r="I154" s="47">
        <v>16.16</v>
      </c>
      <c r="J154" s="47">
        <v>176.44301058333332</v>
      </c>
      <c r="K154" s="76" t="str">
        <f>"6/75"</f>
        <v>6/75</v>
      </c>
      <c r="L154" s="40"/>
    </row>
    <row r="155" spans="1:12" ht="14.4" x14ac:dyDescent="0.3">
      <c r="A155" s="23"/>
      <c r="B155" s="15"/>
      <c r="C155" s="11"/>
      <c r="D155" s="7" t="s">
        <v>26</v>
      </c>
      <c r="E155" s="39" t="s">
        <v>111</v>
      </c>
      <c r="F155" s="47">
        <v>80</v>
      </c>
      <c r="G155" s="47">
        <v>11.67</v>
      </c>
      <c r="H155" s="47">
        <v>16.98</v>
      </c>
      <c r="I155" s="47">
        <v>11.12</v>
      </c>
      <c r="J155" s="47">
        <v>262</v>
      </c>
      <c r="K155" s="76" t="str">
        <f>"8/26"</f>
        <v>8/26</v>
      </c>
      <c r="L155" s="40"/>
    </row>
    <row r="156" spans="1:12" ht="14.4" x14ac:dyDescent="0.3">
      <c r="A156" s="23"/>
      <c r="B156" s="15"/>
      <c r="C156" s="11"/>
      <c r="D156" s="7" t="s">
        <v>27</v>
      </c>
      <c r="E156" s="39" t="s">
        <v>72</v>
      </c>
      <c r="F156" s="47">
        <v>150</v>
      </c>
      <c r="G156" s="47">
        <v>3.65</v>
      </c>
      <c r="H156" s="47">
        <v>4.07</v>
      </c>
      <c r="I156" s="47">
        <v>48.42</v>
      </c>
      <c r="J156" s="47">
        <v>200.43623250000005</v>
      </c>
      <c r="K156" s="76" t="str">
        <f>"5/54"</f>
        <v>5/54</v>
      </c>
      <c r="L156" s="40"/>
    </row>
    <row r="157" spans="1:12" ht="14.4" x14ac:dyDescent="0.3">
      <c r="A157" s="23"/>
      <c r="B157" s="15"/>
      <c r="C157" s="11"/>
      <c r="D157" s="7" t="s">
        <v>56</v>
      </c>
      <c r="E157" s="39" t="s">
        <v>112</v>
      </c>
      <c r="F157" s="47">
        <v>80</v>
      </c>
      <c r="G157" s="47">
        <v>1.04</v>
      </c>
      <c r="H157" s="47">
        <v>0.1</v>
      </c>
      <c r="I157" s="47">
        <v>6.9</v>
      </c>
      <c r="J157" s="47">
        <v>72.5</v>
      </c>
      <c r="K157" s="76" t="str">
        <f>"7/83"</f>
        <v>7/83</v>
      </c>
      <c r="L157" s="40"/>
    </row>
    <row r="158" spans="1:12" ht="14.4" x14ac:dyDescent="0.3">
      <c r="A158" s="23"/>
      <c r="B158" s="15"/>
      <c r="C158" s="11"/>
      <c r="D158" s="7" t="s">
        <v>28</v>
      </c>
      <c r="E158" s="39" t="s">
        <v>113</v>
      </c>
      <c r="F158" s="47">
        <v>200</v>
      </c>
      <c r="G158" s="47">
        <v>0</v>
      </c>
      <c r="H158" s="40">
        <v>0</v>
      </c>
      <c r="I158" s="47">
        <v>13.63</v>
      </c>
      <c r="J158" s="47">
        <v>71.527209999999997</v>
      </c>
      <c r="K158" s="76" t="s">
        <v>114</v>
      </c>
      <c r="L158" s="40"/>
    </row>
    <row r="159" spans="1:12" ht="14.4" x14ac:dyDescent="0.3">
      <c r="A159" s="23"/>
      <c r="B159" s="15"/>
      <c r="C159" s="11"/>
      <c r="D159" s="7" t="s">
        <v>29</v>
      </c>
      <c r="E159" s="39" t="s">
        <v>63</v>
      </c>
      <c r="F159" s="47">
        <v>20</v>
      </c>
      <c r="G159" s="47">
        <v>1.32</v>
      </c>
      <c r="H159" s="47">
        <v>0.24</v>
      </c>
      <c r="I159" s="47">
        <v>8.34</v>
      </c>
      <c r="J159" s="47">
        <v>38.676000000000002</v>
      </c>
      <c r="K159" s="76"/>
      <c r="L159" s="40"/>
    </row>
    <row r="160" spans="1:12" ht="14.4" x14ac:dyDescent="0.3">
      <c r="A160" s="23"/>
      <c r="B160" s="15"/>
      <c r="C160" s="11"/>
      <c r="D160" s="7" t="s">
        <v>30</v>
      </c>
      <c r="E160" s="39" t="s">
        <v>49</v>
      </c>
      <c r="F160" s="47">
        <v>40</v>
      </c>
      <c r="G160" s="47">
        <v>2.64</v>
      </c>
      <c r="H160" s="47">
        <v>0.48</v>
      </c>
      <c r="I160" s="47">
        <v>16.68</v>
      </c>
      <c r="J160" s="47">
        <v>77.352000000000004</v>
      </c>
      <c r="K160" s="76"/>
      <c r="L160" s="40"/>
    </row>
    <row r="161" spans="1:12" ht="14.4" x14ac:dyDescent="0.3">
      <c r="A161" s="24"/>
      <c r="B161" s="17"/>
      <c r="C161" s="8"/>
      <c r="D161" s="18" t="s">
        <v>31</v>
      </c>
      <c r="E161" s="9"/>
      <c r="F161" s="19">
        <f>SUM(F154:F160)</f>
        <v>820</v>
      </c>
      <c r="G161" s="19">
        <f>SUM(G154:G160)</f>
        <v>25.63</v>
      </c>
      <c r="H161" s="19">
        <f>SUM(H154:H160)</f>
        <v>32.6</v>
      </c>
      <c r="I161" s="19">
        <f>SUM(I154:I160)</f>
        <v>121.25</v>
      </c>
      <c r="J161" s="19">
        <f>SUM(J154:J160)</f>
        <v>898.93445308333332</v>
      </c>
      <c r="K161" s="77"/>
      <c r="L161" s="19">
        <f>SUM(L154:L160)</f>
        <v>0</v>
      </c>
    </row>
    <row r="162" spans="1:12" ht="15" customHeight="1" thickBot="1" x14ac:dyDescent="0.3">
      <c r="A162" s="28">
        <f>A148</f>
        <v>2</v>
      </c>
      <c r="B162" s="29">
        <f>B148</f>
        <v>5</v>
      </c>
      <c r="C162" s="66" t="s">
        <v>4</v>
      </c>
      <c r="D162" s="67"/>
      <c r="E162" s="30"/>
      <c r="F162" s="31">
        <f>F153+F161</f>
        <v>1320</v>
      </c>
      <c r="G162" s="31">
        <f>G153+G161</f>
        <v>39.85</v>
      </c>
      <c r="H162" s="31">
        <f>H153+H161</f>
        <v>52.010000000000005</v>
      </c>
      <c r="I162" s="31">
        <f>I153+I161</f>
        <v>186.3</v>
      </c>
      <c r="J162" s="31">
        <f>J153+J161</f>
        <v>1474.9579548913334</v>
      </c>
      <c r="K162" s="78"/>
      <c r="L162" s="31">
        <f>L153+L161</f>
        <v>0</v>
      </c>
    </row>
    <row r="163" spans="1:12" ht="13.8" customHeight="1" thickBot="1" x14ac:dyDescent="0.3">
      <c r="A163" s="26"/>
      <c r="B163" s="27"/>
      <c r="C163" s="63" t="s">
        <v>5</v>
      </c>
      <c r="D163" s="64"/>
      <c r="E163" s="65"/>
      <c r="F163" s="33">
        <f>(F20+F35+F51+F67+F82+F98+F115+F130+F146+F162)/(IF(F20=0,0,1)+IF(F35=0,0,1)+IF(F51=0,0,1)+IF(F67=0,0,1)+IF(F82=0,0,1)+IF(F98=0,0,1)+IF(F115=0,0,1)+IF(F130=0,0,1)+IF(F146=0,0,1)+IF(F162=0,0,1))</f>
        <v>1358</v>
      </c>
      <c r="G163" s="33">
        <f>(G20+G35+G51+G67+G82+G98+G115+G130+G146+G162)/(IF(G20=0,0,1)+IF(G35=0,0,1)+IF(G51=0,0,1)+IF(G67=0,0,1)+IF(G82=0,0,1)+IF(G98=0,0,1)+IF(G115=0,0,1)+IF(G130=0,0,1)+IF(G146=0,0,1)+IF(G162=0,0,1))</f>
        <v>48.82219887955182</v>
      </c>
      <c r="H163" s="33">
        <f>(H20+H35+H51+H67+H82+H98+H115+H130+H146+H162)/(IF(H20=0,0,1)+IF(H35=0,0,1)+IF(H51=0,0,1)+IF(H67=0,0,1)+IF(H82=0,0,1)+IF(H98=0,0,1)+IF(H115=0,0,1)+IF(H130=0,0,1)+IF(H146=0,0,1)+IF(H162=0,0,1))</f>
        <v>51.088632913165256</v>
      </c>
      <c r="I163" s="33">
        <f>(I20+I35+I51+I67+I82+I98+I115+I130+I146+I162)/(IF(I20=0,0,1)+IF(I35=0,0,1)+IF(I51=0,0,1)+IF(I67=0,0,1)+IF(I82=0,0,1)+IF(I98=0,0,1)+IF(I115=0,0,1)+IF(I130=0,0,1)+IF(I146=0,0,1)+IF(I162=0,0,1))</f>
        <v>189.68439775910366</v>
      </c>
      <c r="J163" s="33">
        <f>(J20+J35+J51+J67+J82+J98+J115+J130+J146+J162)/(IF(J20=0,0,1)+IF(J35=0,0,1)+IF(J51=0,0,1)+IF(J67=0,0,1)+IF(J82=0,0,1)+IF(J98=0,0,1)+IF(J115=0,0,1)+IF(J130=0,0,1)+IF(J146=0,0,1)+IF(J162=0,0,1))</f>
        <v>1395.3362184181688</v>
      </c>
      <c r="K163" s="81"/>
      <c r="L163" s="33" t="e">
        <f>(L20+L35+L51+L67+L82+L98+L115+L130+L146+L162)/(IF(L20=0,0,1)+IF(L35=0,0,1)+IF(L51=0,0,1)+IF(L67=0,0,1)+IF(L82=0,0,1)+IF(L98=0,0,1)+IF(L115=0,0,1)+IF(L130=0,0,1)+IF(L146=0,0,1)+IF(L162=0,0,1))</f>
        <v>#DIV/0!</v>
      </c>
    </row>
  </sheetData>
  <mergeCells count="14">
    <mergeCell ref="C163:E163"/>
    <mergeCell ref="C51:D51"/>
    <mergeCell ref="C35:D35"/>
    <mergeCell ref="C1:E1"/>
    <mergeCell ref="H1:K1"/>
    <mergeCell ref="H2:K2"/>
    <mergeCell ref="C67:D67"/>
    <mergeCell ref="C82:D82"/>
    <mergeCell ref="C20:D20"/>
    <mergeCell ref="C162:D162"/>
    <mergeCell ref="C98:D98"/>
    <mergeCell ref="C115:D115"/>
    <mergeCell ref="C130:D130"/>
    <mergeCell ref="C146:D14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Мельниченко Юлия</cp:lastModifiedBy>
  <dcterms:created xsi:type="dcterms:W3CDTF">2022-05-16T14:23:56Z</dcterms:created>
  <dcterms:modified xsi:type="dcterms:W3CDTF">2026-01-09T17:52:20Z</dcterms:modified>
</cp:coreProperties>
</file>