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работа\диспетчер по питанию\25-26 год\"/>
    </mc:Choice>
  </mc:AlternateContent>
  <bookViews>
    <workbookView xWindow="0" yWindow="0" windowWidth="23040" windowHeight="925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59" i="1" l="1"/>
  <c r="K158" i="1"/>
  <c r="K157" i="1"/>
  <c r="K143" i="1"/>
  <c r="K140" i="1"/>
  <c r="K128" i="1"/>
  <c r="K127" i="1"/>
  <c r="K126" i="1"/>
  <c r="K113" i="1"/>
  <c r="K112" i="1"/>
  <c r="K111" i="1"/>
  <c r="K110" i="1"/>
  <c r="K109" i="1"/>
  <c r="K96" i="1"/>
  <c r="K95" i="1"/>
  <c r="K94" i="1"/>
  <c r="K93" i="1"/>
  <c r="K92" i="1"/>
  <c r="I94" i="1"/>
  <c r="H94" i="1"/>
  <c r="G94" i="1"/>
  <c r="K79" i="1"/>
  <c r="K78" i="1"/>
  <c r="K77" i="1"/>
  <c r="K76" i="1"/>
  <c r="K64" i="1"/>
  <c r="K63" i="1"/>
  <c r="K62" i="1"/>
  <c r="K49" i="1"/>
  <c r="K48" i="1"/>
  <c r="K47" i="1"/>
  <c r="K46" i="1"/>
  <c r="J47" i="1"/>
  <c r="H47" i="1"/>
  <c r="G47" i="1"/>
  <c r="K32" i="1"/>
  <c r="K31" i="1"/>
  <c r="K30" i="1"/>
  <c r="K29" i="1"/>
  <c r="K17" i="1"/>
  <c r="F18" i="1"/>
  <c r="K16" i="1"/>
  <c r="K15" i="1"/>
  <c r="K14" i="1"/>
  <c r="K13" i="1"/>
  <c r="F15" i="1"/>
  <c r="K151" i="1"/>
  <c r="K150" i="1"/>
  <c r="K149" i="1"/>
  <c r="K136" i="1"/>
  <c r="K134" i="1"/>
  <c r="K121" i="1"/>
  <c r="K120" i="1"/>
  <c r="K119" i="1"/>
  <c r="K105" i="1"/>
  <c r="F107" i="1"/>
  <c r="F106" i="1"/>
  <c r="K104" i="1"/>
  <c r="K103" i="1"/>
  <c r="K102" i="1"/>
  <c r="F103" i="1"/>
  <c r="K88" i="1"/>
  <c r="K87" i="1"/>
  <c r="K86" i="1"/>
  <c r="K85" i="1"/>
  <c r="I86" i="1"/>
  <c r="H86" i="1"/>
  <c r="G86" i="1"/>
  <c r="K72" i="1"/>
  <c r="K71" i="1"/>
  <c r="K70" i="1"/>
  <c r="K57" i="1"/>
  <c r="K56" i="1"/>
  <c r="K55" i="1"/>
  <c r="K40" i="1"/>
  <c r="K39" i="1"/>
  <c r="K38" i="1"/>
  <c r="F42" i="1"/>
  <c r="F41" i="1"/>
  <c r="F40" i="1"/>
  <c r="J39" i="1"/>
  <c r="H39" i="1"/>
  <c r="G39" i="1"/>
  <c r="K25" i="1"/>
  <c r="K24" i="1"/>
  <c r="K23" i="1"/>
  <c r="K11" i="1"/>
  <c r="K8" i="1"/>
  <c r="K7" i="1"/>
  <c r="K6" i="1"/>
  <c r="J60" i="1" l="1"/>
  <c r="I60" i="1"/>
  <c r="F60" i="1"/>
  <c r="F155" i="1" l="1"/>
  <c r="G155" i="1"/>
  <c r="H155" i="1"/>
  <c r="I155" i="1"/>
  <c r="J155" i="1"/>
  <c r="L155" i="1"/>
  <c r="J44" i="1"/>
  <c r="I44" i="1"/>
  <c r="H44" i="1"/>
  <c r="G44" i="1"/>
  <c r="B164" i="1" l="1"/>
  <c r="A164" i="1"/>
  <c r="L163" i="1"/>
  <c r="L164" i="1" s="1"/>
  <c r="J163" i="1"/>
  <c r="I163" i="1"/>
  <c r="H163" i="1"/>
  <c r="G163" i="1"/>
  <c r="F163" i="1"/>
  <c r="B147" i="1"/>
  <c r="A147" i="1"/>
  <c r="L146" i="1"/>
  <c r="J146" i="1"/>
  <c r="I146" i="1"/>
  <c r="H146" i="1"/>
  <c r="G146" i="1"/>
  <c r="F146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L124" i="1"/>
  <c r="J124" i="1"/>
  <c r="I124" i="1"/>
  <c r="H124" i="1"/>
  <c r="G124" i="1"/>
  <c r="F124" i="1"/>
  <c r="B117" i="1"/>
  <c r="A117" i="1"/>
  <c r="L116" i="1"/>
  <c r="J116" i="1"/>
  <c r="I116" i="1"/>
  <c r="H116" i="1"/>
  <c r="G116" i="1"/>
  <c r="F116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L91" i="1"/>
  <c r="J91" i="1"/>
  <c r="I91" i="1"/>
  <c r="H91" i="1"/>
  <c r="G91" i="1"/>
  <c r="B83" i="1"/>
  <c r="A83" i="1"/>
  <c r="L82" i="1"/>
  <c r="J82" i="1"/>
  <c r="I82" i="1"/>
  <c r="H82" i="1"/>
  <c r="G82" i="1"/>
  <c r="F82" i="1"/>
  <c r="L75" i="1"/>
  <c r="J75" i="1"/>
  <c r="I75" i="1"/>
  <c r="H75" i="1"/>
  <c r="G75" i="1"/>
  <c r="F75" i="1"/>
  <c r="B68" i="1"/>
  <c r="A68" i="1"/>
  <c r="L67" i="1"/>
  <c r="J67" i="1"/>
  <c r="I67" i="1"/>
  <c r="H67" i="1"/>
  <c r="G67" i="1"/>
  <c r="F67" i="1"/>
  <c r="L60" i="1"/>
  <c r="H60" i="1"/>
  <c r="G60" i="1"/>
  <c r="B53" i="1"/>
  <c r="A53" i="1"/>
  <c r="L52" i="1"/>
  <c r="J52" i="1"/>
  <c r="I52" i="1"/>
  <c r="H52" i="1"/>
  <c r="G52" i="1"/>
  <c r="F52" i="1"/>
  <c r="L44" i="1"/>
  <c r="B36" i="1"/>
  <c r="A36" i="1"/>
  <c r="L35" i="1"/>
  <c r="J35" i="1"/>
  <c r="I35" i="1"/>
  <c r="H35" i="1"/>
  <c r="G35" i="1"/>
  <c r="F35" i="1"/>
  <c r="L28" i="1"/>
  <c r="J28" i="1"/>
  <c r="I28" i="1"/>
  <c r="H28" i="1"/>
  <c r="G28" i="1"/>
  <c r="B21" i="1"/>
  <c r="A21" i="1"/>
  <c r="L20" i="1"/>
  <c r="J20" i="1"/>
  <c r="I20" i="1"/>
  <c r="H20" i="1"/>
  <c r="G20" i="1"/>
  <c r="L12" i="1"/>
  <c r="J12" i="1"/>
  <c r="I12" i="1"/>
  <c r="H12" i="1"/>
  <c r="G12" i="1"/>
  <c r="L147" i="1" l="1"/>
  <c r="L68" i="1"/>
  <c r="H147" i="1"/>
  <c r="L132" i="1"/>
  <c r="L117" i="1"/>
  <c r="J117" i="1"/>
  <c r="L83" i="1"/>
  <c r="F83" i="1"/>
  <c r="L100" i="1"/>
  <c r="L53" i="1"/>
  <c r="L21" i="1"/>
  <c r="L36" i="1"/>
  <c r="H164" i="1"/>
  <c r="G164" i="1"/>
  <c r="F164" i="1"/>
  <c r="J147" i="1"/>
  <c r="F147" i="1"/>
  <c r="J132" i="1"/>
  <c r="I132" i="1"/>
  <c r="H132" i="1"/>
  <c r="H117" i="1"/>
  <c r="G117" i="1"/>
  <c r="F117" i="1"/>
  <c r="J164" i="1"/>
  <c r="I164" i="1"/>
  <c r="I147" i="1"/>
  <c r="G147" i="1"/>
  <c r="G132" i="1"/>
  <c r="F132" i="1"/>
  <c r="I117" i="1"/>
  <c r="I100" i="1"/>
  <c r="G100" i="1"/>
  <c r="H100" i="1"/>
  <c r="J100" i="1"/>
  <c r="F100" i="1"/>
  <c r="G83" i="1"/>
  <c r="I83" i="1"/>
  <c r="H83" i="1"/>
  <c r="J83" i="1"/>
  <c r="J68" i="1"/>
  <c r="I68" i="1"/>
  <c r="F68" i="1"/>
  <c r="H68" i="1"/>
  <c r="G68" i="1"/>
  <c r="H53" i="1"/>
  <c r="J53" i="1"/>
  <c r="I53" i="1"/>
  <c r="G53" i="1"/>
  <c r="F53" i="1"/>
  <c r="F36" i="1"/>
  <c r="H36" i="1"/>
  <c r="G36" i="1"/>
  <c r="J36" i="1"/>
  <c r="I36" i="1"/>
  <c r="F21" i="1"/>
  <c r="J21" i="1"/>
  <c r="I21" i="1"/>
  <c r="H21" i="1"/>
  <c r="G21" i="1"/>
  <c r="L165" i="1" l="1"/>
  <c r="F165" i="1"/>
  <c r="G165" i="1"/>
  <c r="H165" i="1"/>
  <c r="I165" i="1"/>
  <c r="J165" i="1"/>
</calcChain>
</file>

<file path=xl/sharedStrings.xml><?xml version="1.0" encoding="utf-8"?>
<sst xmlns="http://schemas.openxmlformats.org/spreadsheetml/2006/main" count="314" uniqueCount="96">
  <si>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</si>
  <si>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</si>
  <si>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</si>
  <si>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</si>
  <si>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</si>
  <si>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</si>
  <si>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</si>
  <si>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</si>
  <si>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</si>
  <si>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</si>
  <si>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</si>
  <si>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</si>
  <si>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</si>
  <si>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</si>
  <si>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</si>
  <si>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</si>
  <si>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</si>
  <si>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</si>
  <si>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</si>
  <si>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</si>
  <si>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</si>
  <si>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</si>
  <si>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</si>
  <si>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</si>
  <si>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</si>
  <si>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</si>
  <si>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</si>
  <si>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</si>
  <si>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</si>
  <si>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</si>
  <si>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</si>
  <si>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</si>
  <si>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</si>
  <si>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</si>
  <si>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</si>
  <si>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</si>
  <si>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Пюре картофельное</t>
  </si>
  <si>
    <t>директор</t>
  </si>
  <si>
    <t xml:space="preserve">Белоцерковская А.Р. </t>
  </si>
  <si>
    <t>Напиток из плодов шиповника</t>
  </si>
  <si>
    <t>МАОУ гимназия №161</t>
  </si>
  <si>
    <t>Суп картофельный с бобовыми</t>
  </si>
  <si>
    <t>Компот из кураги</t>
  </si>
  <si>
    <t>12 лет и старше</t>
  </si>
  <si>
    <t>закуска</t>
  </si>
  <si>
    <t xml:space="preserve">Печень по-строгановски </t>
  </si>
  <si>
    <t>Макаронные изделия отварные</t>
  </si>
  <si>
    <t>Напиток из вишни</t>
  </si>
  <si>
    <t>200</t>
  </si>
  <si>
    <t>Хлеб пшеничный витаминизированный</t>
  </si>
  <si>
    <t>Хлеб ржано-пшеничный витаминизированный</t>
  </si>
  <si>
    <t>Закуска из квашеной капусты с зеленью и маслом растительным</t>
  </si>
  <si>
    <t>Закуска соленый огурец</t>
  </si>
  <si>
    <t>Плов из птицы (филе бедра куриного) с куркумой</t>
  </si>
  <si>
    <t>Котлеты из рыбы (филе минтая) с отрубями</t>
  </si>
  <si>
    <t>Закуска витаминка (с морковью)</t>
  </si>
  <si>
    <t>Горошек консервированный</t>
  </si>
  <si>
    <t>Греча по-Царски с мясом и овощами со свининой б/к</t>
  </si>
  <si>
    <t>Напиток из черноплодой рябины</t>
  </si>
  <si>
    <t>Кукуруза консервированная</t>
  </si>
  <si>
    <t>Жаркое по домашнему со свининой</t>
  </si>
  <si>
    <t>Напиток ассорти из красных ягод</t>
  </si>
  <si>
    <t>Гуляш из свинины</t>
  </si>
  <si>
    <t>Каша гречневая рассыпчатая с овощами</t>
  </si>
  <si>
    <t>Филе минтая тушенное с овощами</t>
  </si>
  <si>
    <t>Плов со свининой и куркумой</t>
  </si>
  <si>
    <t>Птица (филе куриное) тушенная в соусе с овощами</t>
  </si>
  <si>
    <t>9\60</t>
  </si>
  <si>
    <t>Котлеты мясные (говядина, свинина) с отрубями</t>
  </si>
  <si>
    <t xml:space="preserve">Макаронные изделия отварные с маслом сливочным </t>
  </si>
  <si>
    <t>Кисель витаминизированный "Витошка"</t>
  </si>
  <si>
    <t>11/15</t>
  </si>
  <si>
    <t>Салат из квашеной капусты с зеленью и маслом растительным</t>
  </si>
  <si>
    <t>100</t>
  </si>
  <si>
    <t xml:space="preserve"> Суп с макаронными изделиями</t>
  </si>
  <si>
    <t xml:space="preserve">Салат из картофеля с солёным огурцом и луком репчатым </t>
  </si>
  <si>
    <t>Борщ с капустой и картофелем со сметаной</t>
  </si>
  <si>
    <t>Котлета рыбная (филе минтая) с отрубями</t>
  </si>
  <si>
    <t>6/51</t>
  </si>
  <si>
    <t>Салат из моркови, сахара и изюма, с растительным маслом</t>
  </si>
  <si>
    <t>закуски</t>
  </si>
  <si>
    <t>Суп-пюре из разных овощей с гренками</t>
  </si>
  <si>
    <t>6/65</t>
  </si>
  <si>
    <t xml:space="preserve">Салат из белокочанной капусты с морковью и растительным маслом </t>
  </si>
  <si>
    <t>Рассольник Ленинградский со сметаной</t>
  </si>
  <si>
    <t xml:space="preserve"> Салат из отварной  свеклы с соленым огурцом и куриным яйцом</t>
  </si>
  <si>
    <t>Щи из свежей капусты с картофелем и сметаной</t>
  </si>
  <si>
    <t>Салат из солёных огурцов с зелёным горошком</t>
  </si>
  <si>
    <t>Салат из белокочанной капусты с кукурузой и растительным маслом</t>
  </si>
  <si>
    <t>6/57</t>
  </si>
  <si>
    <t>Салат из отварной свеклы с сыром и растительным маслом</t>
  </si>
  <si>
    <t>Суп с макаронными изделиями</t>
  </si>
  <si>
    <t>7/14</t>
  </si>
  <si>
    <t>Борщ с морской капустой и со сметаной</t>
  </si>
  <si>
    <t>6/75</t>
  </si>
  <si>
    <t>Салат из моркови, сахара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</si>
</sst>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0" borderId="13" xfId="0" applyBorder="1"/>
    <xf numFmtId="0" fontId="3" fillId="0" borderId="24" xfId="0" applyFont="1" applyBorder="1" applyAlignment="1">
      <alignment horizontal="center"/>
    </xf>
    <xf numFmtId="0" fontId="3" fillId="4" borderId="0" xfId="0" applyFont="1" applyFill="1"/>
    <xf numFmtId="0" fontId="3" fillId="4" borderId="16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/>
    <xf numFmtId="0" fontId="10" fillId="0" borderId="11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Обычный" xfId="0" builtinId="0"/>
    <cellStyle name="Обычный 2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70" sqref="J1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66" customWidth="1"/>
    <col min="12" max="16384" width="9.109375" style="2"/>
  </cols>
  <sheetData>
    <row r="1" spans="1:12" ht="14.4" x14ac:dyDescent="0.3">
      <c r="A1" s="1" t="s">
        <v>7</v>
      </c>
      <c r="C1" s="79" t="s">
        <v>40</v>
      </c>
      <c r="D1" s="80"/>
      <c r="E1" s="80"/>
      <c r="F1" s="12" t="s">
        <v>15</v>
      </c>
      <c r="G1" s="2" t="s">
        <v>16</v>
      </c>
      <c r="H1" s="81" t="s">
        <v>37</v>
      </c>
      <c r="I1" s="81"/>
      <c r="J1" s="81"/>
      <c r="K1" s="81"/>
    </row>
    <row r="2" spans="1:12" ht="17.399999999999999" x14ac:dyDescent="0.25">
      <c r="A2" s="34" t="s">
        <v>6</v>
      </c>
      <c r="C2" s="2"/>
      <c r="G2" s="2" t="s">
        <v>17</v>
      </c>
      <c r="H2" s="81" t="s">
        <v>38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6" t="s">
        <v>43</v>
      </c>
      <c r="G3" s="2" t="s">
        <v>18</v>
      </c>
      <c r="H3" s="44">
        <v>12</v>
      </c>
      <c r="I3" s="44">
        <v>1</v>
      </c>
      <c r="J3" s="45">
        <v>2026</v>
      </c>
      <c r="K3" s="65"/>
    </row>
    <row r="4" spans="1:12" x14ac:dyDescent="0.25">
      <c r="C4" s="2"/>
      <c r="D4" s="4"/>
      <c r="H4" s="43" t="s">
        <v>33</v>
      </c>
      <c r="I4" s="43" t="s">
        <v>34</v>
      </c>
      <c r="J4" s="43" t="s">
        <v>35</v>
      </c>
    </row>
    <row r="5" spans="1:12" ht="31.2" thickBot="1" x14ac:dyDescent="0.3">
      <c r="A5" s="41" t="s">
        <v>13</v>
      </c>
      <c r="B5" s="42" t="s">
        <v>14</v>
      </c>
      <c r="C5" s="35" t="s">
        <v>0</v>
      </c>
      <c r="D5" s="35" t="s">
        <v>12</v>
      </c>
      <c r="E5" s="35" t="s">
        <v>11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9</v>
      </c>
      <c r="K5" s="67" t="s">
        <v>10</v>
      </c>
      <c r="L5" s="35" t="s">
        <v>32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7" t="s">
        <v>45</v>
      </c>
      <c r="F6" s="49">
        <v>100</v>
      </c>
      <c r="G6" s="49">
        <v>19.739999999999998</v>
      </c>
      <c r="H6" s="49">
        <v>15.22</v>
      </c>
      <c r="I6" s="49">
        <v>38</v>
      </c>
      <c r="J6" s="49">
        <v>225.36</v>
      </c>
      <c r="K6" s="50" t="str">
        <f>"8/84"</f>
        <v>8/84</v>
      </c>
      <c r="L6" s="38"/>
    </row>
    <row r="7" spans="1:12" ht="14.4" x14ac:dyDescent="0.3">
      <c r="A7" s="23"/>
      <c r="B7" s="15"/>
      <c r="C7" s="11"/>
      <c r="D7" s="6"/>
      <c r="E7" s="39" t="s">
        <v>46</v>
      </c>
      <c r="F7" s="48">
        <v>180</v>
      </c>
      <c r="G7" s="48">
        <v>3.58</v>
      </c>
      <c r="H7" s="48">
        <v>5.8</v>
      </c>
      <c r="I7" s="40">
        <v>29.44</v>
      </c>
      <c r="J7" s="48">
        <v>183.79395460000001</v>
      </c>
      <c r="K7" s="51" t="str">
        <f>"5/54"</f>
        <v>5/54</v>
      </c>
      <c r="L7" s="40"/>
    </row>
    <row r="8" spans="1:12" ht="14.4" customHeight="1" x14ac:dyDescent="0.3">
      <c r="A8" s="23"/>
      <c r="B8" s="15"/>
      <c r="C8" s="11"/>
      <c r="D8" s="7" t="s">
        <v>21</v>
      </c>
      <c r="E8" s="39" t="s">
        <v>47</v>
      </c>
      <c r="F8" s="48">
        <v>200</v>
      </c>
      <c r="G8" s="40">
        <v>0.18</v>
      </c>
      <c r="H8" s="40">
        <v>0.05</v>
      </c>
      <c r="I8" s="48">
        <v>9.6300000000000008</v>
      </c>
      <c r="J8" s="48">
        <v>37.582527999999996</v>
      </c>
      <c r="K8" s="51" t="str">
        <f>"11/18"</f>
        <v>11/18</v>
      </c>
      <c r="L8" s="40"/>
    </row>
    <row r="9" spans="1:12" ht="14.4" x14ac:dyDescent="0.3">
      <c r="A9" s="23"/>
      <c r="B9" s="15"/>
      <c r="C9" s="11"/>
      <c r="D9" s="7" t="s">
        <v>22</v>
      </c>
      <c r="E9" s="39" t="s">
        <v>49</v>
      </c>
      <c r="F9" s="48">
        <v>40</v>
      </c>
      <c r="G9" s="48">
        <v>2.64</v>
      </c>
      <c r="H9" s="48">
        <v>0.48</v>
      </c>
      <c r="I9" s="48">
        <v>16.68</v>
      </c>
      <c r="J9" s="48">
        <v>77.352000000000004</v>
      </c>
      <c r="K9" s="51"/>
      <c r="L9" s="40"/>
    </row>
    <row r="10" spans="1:12" ht="14.4" x14ac:dyDescent="0.3">
      <c r="A10" s="23"/>
      <c r="B10" s="15"/>
      <c r="C10" s="11"/>
      <c r="D10" s="6"/>
      <c r="E10" s="39" t="s">
        <v>50</v>
      </c>
      <c r="F10" s="48">
        <v>40</v>
      </c>
      <c r="G10" s="48">
        <v>2.64</v>
      </c>
      <c r="H10" s="48">
        <v>0.48</v>
      </c>
      <c r="I10" s="48">
        <v>16.68</v>
      </c>
      <c r="J10" s="48">
        <v>77.352000000000004</v>
      </c>
      <c r="K10" s="51"/>
      <c r="L10" s="40"/>
    </row>
    <row r="11" spans="1:12" ht="26.4" x14ac:dyDescent="0.3">
      <c r="A11" s="23"/>
      <c r="B11" s="15"/>
      <c r="C11" s="11"/>
      <c r="D11" s="7" t="s">
        <v>44</v>
      </c>
      <c r="E11" s="39" t="s">
        <v>51</v>
      </c>
      <c r="F11" s="48">
        <v>30</v>
      </c>
      <c r="G11" s="48">
        <v>0.32</v>
      </c>
      <c r="H11" s="48">
        <v>1.99</v>
      </c>
      <c r="I11" s="48">
        <v>7.82</v>
      </c>
      <c r="J11" s="48">
        <v>78.900000000000006</v>
      </c>
      <c r="K11" s="51" t="str">
        <f>"7/15"</f>
        <v>7/15</v>
      </c>
      <c r="L11" s="40"/>
    </row>
    <row r="12" spans="1:12" ht="14.4" x14ac:dyDescent="0.3">
      <c r="A12" s="24"/>
      <c r="B12" s="17"/>
      <c r="C12" s="8"/>
      <c r="D12" s="18" t="s">
        <v>30</v>
      </c>
      <c r="E12" s="9"/>
      <c r="F12" s="19">
        <v>590</v>
      </c>
      <c r="G12" s="19">
        <f>SUM(G6:G10)</f>
        <v>28.78</v>
      </c>
      <c r="H12" s="19">
        <f>SUM(H6:H10)</f>
        <v>22.03</v>
      </c>
      <c r="I12" s="19">
        <f>SUM(I6:I10)</f>
        <v>110.43</v>
      </c>
      <c r="J12" s="19">
        <f>SUM(J6:J10)</f>
        <v>601.4404826</v>
      </c>
      <c r="K12" s="68"/>
      <c r="L12" s="19">
        <f>SUM(L6:L10)</f>
        <v>0</v>
      </c>
    </row>
    <row r="13" spans="1:12" ht="14.4" x14ac:dyDescent="0.3">
      <c r="A13" s="23">
        <v>1</v>
      </c>
      <c r="B13" s="15">
        <v>1</v>
      </c>
      <c r="C13" s="11" t="s">
        <v>23</v>
      </c>
      <c r="D13" s="7" t="s">
        <v>24</v>
      </c>
      <c r="E13" s="39" t="s">
        <v>41</v>
      </c>
      <c r="F13" s="48">
        <v>250</v>
      </c>
      <c r="G13" s="48">
        <v>12.44</v>
      </c>
      <c r="H13" s="48">
        <v>7.77</v>
      </c>
      <c r="I13" s="48">
        <v>25.16</v>
      </c>
      <c r="J13" s="48">
        <v>208</v>
      </c>
      <c r="K13" s="51" t="str">
        <f>"7/57"</f>
        <v>7/57</v>
      </c>
      <c r="L13" s="40"/>
    </row>
    <row r="14" spans="1:12" ht="14.4" x14ac:dyDescent="0.3">
      <c r="A14" s="23"/>
      <c r="B14" s="15"/>
      <c r="C14" s="11"/>
      <c r="D14" s="7" t="s">
        <v>25</v>
      </c>
      <c r="E14" s="39" t="s">
        <v>45</v>
      </c>
      <c r="F14" s="48">
        <v>100</v>
      </c>
      <c r="G14" s="48">
        <v>19.739999999999998</v>
      </c>
      <c r="H14" s="48">
        <v>15.22</v>
      </c>
      <c r="I14" s="48">
        <v>38</v>
      </c>
      <c r="J14" s="48">
        <v>225.36</v>
      </c>
      <c r="K14" s="51" t="str">
        <f>"8/84"</f>
        <v>8/84</v>
      </c>
      <c r="L14" s="40"/>
    </row>
    <row r="15" spans="1:12" ht="14.4" x14ac:dyDescent="0.3">
      <c r="A15" s="23"/>
      <c r="B15" s="15"/>
      <c r="C15" s="11"/>
      <c r="D15" s="7" t="s">
        <v>26</v>
      </c>
      <c r="E15" s="39" t="s">
        <v>46</v>
      </c>
      <c r="F15" s="48" t="str">
        <f>"180"</f>
        <v>180</v>
      </c>
      <c r="G15" s="48">
        <v>3.58</v>
      </c>
      <c r="H15" s="48">
        <v>5.8</v>
      </c>
      <c r="I15" s="48">
        <v>29.44</v>
      </c>
      <c r="J15" s="48">
        <v>183.79395460000001</v>
      </c>
      <c r="K15" s="51" t="str">
        <f>"5/54"</f>
        <v>5/54</v>
      </c>
      <c r="L15" s="40"/>
    </row>
    <row r="16" spans="1:12" ht="26.4" x14ac:dyDescent="0.3">
      <c r="A16" s="23"/>
      <c r="B16" s="15"/>
      <c r="C16" s="11"/>
      <c r="D16" s="7" t="s">
        <v>44</v>
      </c>
      <c r="E16" s="39" t="s">
        <v>72</v>
      </c>
      <c r="F16" s="48" t="s">
        <v>73</v>
      </c>
      <c r="G16" s="48">
        <v>1.64</v>
      </c>
      <c r="H16" s="48">
        <v>5</v>
      </c>
      <c r="I16" s="48">
        <v>9.5500000000000007</v>
      </c>
      <c r="J16" s="48">
        <v>87.43</v>
      </c>
      <c r="K16" s="51" t="str">
        <f>"7/14"</f>
        <v>7/14</v>
      </c>
      <c r="L16" s="40"/>
    </row>
    <row r="17" spans="1:12" ht="14.4" x14ac:dyDescent="0.3">
      <c r="A17" s="23"/>
      <c r="B17" s="15"/>
      <c r="C17" s="11"/>
      <c r="D17" s="7" t="s">
        <v>27</v>
      </c>
      <c r="E17" s="39" t="s">
        <v>47</v>
      </c>
      <c r="F17" s="48" t="s">
        <v>48</v>
      </c>
      <c r="G17" s="48">
        <v>0.18</v>
      </c>
      <c r="H17" s="40">
        <v>0.05</v>
      </c>
      <c r="I17" s="48">
        <v>9.6300000000000008</v>
      </c>
      <c r="J17" s="48">
        <v>37.582527999999996</v>
      </c>
      <c r="K17" s="51" t="str">
        <f>"11/7"</f>
        <v>11/7</v>
      </c>
      <c r="L17" s="40"/>
    </row>
    <row r="18" spans="1:12" ht="14.4" x14ac:dyDescent="0.3">
      <c r="A18" s="23"/>
      <c r="B18" s="15"/>
      <c r="C18" s="11"/>
      <c r="D18" s="7" t="s">
        <v>28</v>
      </c>
      <c r="E18" s="39" t="s">
        <v>49</v>
      </c>
      <c r="F18" s="48" t="str">
        <f>"50"</f>
        <v>50</v>
      </c>
      <c r="G18" s="48">
        <v>3.3</v>
      </c>
      <c r="H18" s="48">
        <v>0.6</v>
      </c>
      <c r="I18" s="48">
        <v>20.85</v>
      </c>
      <c r="J18" s="48">
        <v>96.69</v>
      </c>
      <c r="K18" s="51"/>
      <c r="L18" s="40"/>
    </row>
    <row r="19" spans="1:12" ht="14.4" x14ac:dyDescent="0.3">
      <c r="A19" s="23"/>
      <c r="B19" s="15"/>
      <c r="C19" s="11"/>
      <c r="D19" s="7" t="s">
        <v>29</v>
      </c>
      <c r="E19" s="39" t="s">
        <v>50</v>
      </c>
      <c r="F19" s="48">
        <v>30</v>
      </c>
      <c r="G19" s="48">
        <v>3.3</v>
      </c>
      <c r="H19" s="48">
        <v>0.6</v>
      </c>
      <c r="I19" s="48">
        <v>15.85</v>
      </c>
      <c r="J19" s="48">
        <v>96.69</v>
      </c>
      <c r="K19" s="51"/>
      <c r="L19" s="40"/>
    </row>
    <row r="20" spans="1:12" ht="14.4" x14ac:dyDescent="0.3">
      <c r="A20" s="24"/>
      <c r="B20" s="17"/>
      <c r="C20" s="8"/>
      <c r="D20" s="18" t="s">
        <v>30</v>
      </c>
      <c r="E20" s="9"/>
      <c r="F20" s="19">
        <v>910</v>
      </c>
      <c r="G20" s="19">
        <f>SUM(G13:G19)</f>
        <v>44.179999999999993</v>
      </c>
      <c r="H20" s="19">
        <f>SUM(H13:H19)</f>
        <v>35.040000000000006</v>
      </c>
      <c r="I20" s="19">
        <f>SUM(I13:I19)</f>
        <v>148.47999999999999</v>
      </c>
      <c r="J20" s="19">
        <f>SUM(J13:J19)</f>
        <v>935.54648259999999</v>
      </c>
      <c r="K20" s="68"/>
      <c r="L20" s="19">
        <f>SUM(L13:L19)</f>
        <v>0</v>
      </c>
    </row>
    <row r="21" spans="1:12" ht="15" thickBot="1" x14ac:dyDescent="0.3">
      <c r="A21" s="28">
        <f>A6</f>
        <v>1</v>
      </c>
      <c r="B21" s="29">
        <f>B6</f>
        <v>1</v>
      </c>
      <c r="C21" s="77" t="s">
        <v>4</v>
      </c>
      <c r="D21" s="82"/>
      <c r="E21" s="30"/>
      <c r="F21" s="31">
        <f>F12+F20</f>
        <v>1500</v>
      </c>
      <c r="G21" s="31">
        <f>G12+G20</f>
        <v>72.959999999999994</v>
      </c>
      <c r="H21" s="31">
        <f>H12+H20</f>
        <v>57.070000000000007</v>
      </c>
      <c r="I21" s="31">
        <f>I12+I20</f>
        <v>258.90999999999997</v>
      </c>
      <c r="J21" s="31">
        <f>J12+J20</f>
        <v>1536.9869652</v>
      </c>
      <c r="K21" s="69"/>
      <c r="L21" s="31">
        <f>L12+L20</f>
        <v>0</v>
      </c>
    </row>
    <row r="22" spans="1:12" ht="15" thickBot="1" x14ac:dyDescent="0.3">
      <c r="A22" s="53"/>
      <c r="B22" s="53"/>
      <c r="C22" s="54"/>
      <c r="D22" s="55"/>
      <c r="E22" s="56"/>
      <c r="F22" s="57"/>
      <c r="G22" s="57"/>
      <c r="H22" s="57"/>
      <c r="I22" s="57"/>
      <c r="J22" s="57"/>
      <c r="K22" s="70"/>
      <c r="L22" s="52"/>
    </row>
    <row r="23" spans="1:12" ht="15" thickBot="1" x14ac:dyDescent="0.35">
      <c r="A23" s="59">
        <v>1</v>
      </c>
      <c r="B23" s="13">
        <v>2</v>
      </c>
      <c r="C23" s="58" t="s">
        <v>19</v>
      </c>
      <c r="D23" s="5" t="s">
        <v>44</v>
      </c>
      <c r="E23" s="37" t="s">
        <v>52</v>
      </c>
      <c r="F23" s="49">
        <v>30</v>
      </c>
      <c r="G23" s="49">
        <v>0.24</v>
      </c>
      <c r="H23" s="49">
        <v>0.03</v>
      </c>
      <c r="I23" s="49">
        <v>0.51</v>
      </c>
      <c r="J23" s="49">
        <v>4.2</v>
      </c>
      <c r="K23" s="50" t="str">
        <f>"7/17"</f>
        <v>7/17</v>
      </c>
      <c r="L23" s="38"/>
    </row>
    <row r="24" spans="1:12" ht="14.4" x14ac:dyDescent="0.3">
      <c r="A24" s="14"/>
      <c r="B24" s="15"/>
      <c r="C24" s="11"/>
      <c r="D24" s="5" t="s">
        <v>20</v>
      </c>
      <c r="E24" s="39" t="s">
        <v>53</v>
      </c>
      <c r="F24" s="48">
        <v>250</v>
      </c>
      <c r="G24" s="48">
        <v>17.399999999999999</v>
      </c>
      <c r="H24" s="48">
        <v>18.559999999999999</v>
      </c>
      <c r="I24" s="48">
        <v>65.2</v>
      </c>
      <c r="J24" s="48">
        <v>430.23</v>
      </c>
      <c r="K24" s="51" t="str">
        <f>"9/17"</f>
        <v>9/17</v>
      </c>
      <c r="L24" s="40"/>
    </row>
    <row r="25" spans="1:12" ht="14.4" x14ac:dyDescent="0.3">
      <c r="A25" s="14"/>
      <c r="B25" s="15"/>
      <c r="C25" s="11"/>
      <c r="D25" s="7" t="s">
        <v>21</v>
      </c>
      <c r="E25" s="39" t="s">
        <v>42</v>
      </c>
      <c r="F25" s="48">
        <v>200</v>
      </c>
      <c r="G25" s="48">
        <v>0.14000000000000001</v>
      </c>
      <c r="H25" s="40">
        <v>0.1</v>
      </c>
      <c r="I25" s="48">
        <v>21.64</v>
      </c>
      <c r="J25" s="48">
        <v>83.962620000000015</v>
      </c>
      <c r="K25" s="51" t="str">
        <f>"11/52"</f>
        <v>11/52</v>
      </c>
      <c r="L25" s="40"/>
    </row>
    <row r="26" spans="1:12" ht="14.4" x14ac:dyDescent="0.3">
      <c r="A26" s="14"/>
      <c r="B26" s="15"/>
      <c r="C26" s="11"/>
      <c r="D26" s="7" t="s">
        <v>22</v>
      </c>
      <c r="E26" s="39" t="s">
        <v>49</v>
      </c>
      <c r="F26" s="48">
        <v>50</v>
      </c>
      <c r="G26" s="48">
        <v>3.3</v>
      </c>
      <c r="H26" s="48">
        <v>0.6</v>
      </c>
      <c r="I26" s="48">
        <v>20.85</v>
      </c>
      <c r="J26" s="48">
        <v>96.69</v>
      </c>
      <c r="K26" s="51"/>
      <c r="L26" s="40"/>
    </row>
    <row r="27" spans="1:12" ht="14.4" x14ac:dyDescent="0.3">
      <c r="A27" s="14"/>
      <c r="B27" s="15"/>
      <c r="C27" s="11"/>
      <c r="D27" s="39"/>
      <c r="E27" s="39" t="s">
        <v>50</v>
      </c>
      <c r="F27" s="48">
        <v>30</v>
      </c>
      <c r="G27" s="48">
        <v>1.98</v>
      </c>
      <c r="H27" s="48">
        <v>0.36</v>
      </c>
      <c r="I27" s="48">
        <v>12.51</v>
      </c>
      <c r="J27" s="48">
        <v>58.014000000000003</v>
      </c>
      <c r="K27" s="51"/>
      <c r="L27" s="40"/>
    </row>
    <row r="28" spans="1:12" ht="14.4" x14ac:dyDescent="0.3">
      <c r="A28" s="16"/>
      <c r="B28" s="17"/>
      <c r="C28" s="8"/>
      <c r="D28" s="18" t="s">
        <v>30</v>
      </c>
      <c r="E28" s="9"/>
      <c r="F28" s="19">
        <v>560</v>
      </c>
      <c r="G28" s="19">
        <f>SUM(G23:G26)</f>
        <v>21.08</v>
      </c>
      <c r="H28" s="19">
        <f>SUM(H23:H26)</f>
        <v>19.290000000000003</v>
      </c>
      <c r="I28" s="19">
        <f>SUM(I23:I26)</f>
        <v>108.20000000000002</v>
      </c>
      <c r="J28" s="19">
        <f>SUM(J23:J26)</f>
        <v>615.08262000000013</v>
      </c>
      <c r="K28" s="68"/>
      <c r="L28" s="19">
        <f>SUM(L23:L26)</f>
        <v>0</v>
      </c>
    </row>
    <row r="29" spans="1:12" ht="14.4" x14ac:dyDescent="0.3">
      <c r="A29" s="14">
        <v>1</v>
      </c>
      <c r="B29" s="15">
        <v>2</v>
      </c>
      <c r="C29" s="11" t="s">
        <v>23</v>
      </c>
      <c r="D29" s="7" t="s">
        <v>24</v>
      </c>
      <c r="E29" s="39" t="s">
        <v>74</v>
      </c>
      <c r="F29" s="48">
        <v>250</v>
      </c>
      <c r="G29" s="48">
        <v>11</v>
      </c>
      <c r="H29" s="48">
        <v>10.637499999999999</v>
      </c>
      <c r="I29" s="48">
        <v>58</v>
      </c>
      <c r="J29" s="48">
        <v>191.4375</v>
      </c>
      <c r="K29" s="51" t="str">
        <f>"6/63"</f>
        <v>6/63</v>
      </c>
      <c r="L29" s="40"/>
    </row>
    <row r="30" spans="1:12" ht="14.4" x14ac:dyDescent="0.3">
      <c r="A30" s="14"/>
      <c r="B30" s="15"/>
      <c r="C30" s="11"/>
      <c r="D30" s="7" t="s">
        <v>25</v>
      </c>
      <c r="E30" s="39" t="s">
        <v>53</v>
      </c>
      <c r="F30" s="48">
        <v>250</v>
      </c>
      <c r="G30" s="48">
        <v>17.399999999999999</v>
      </c>
      <c r="H30" s="48">
        <v>18.559999999999999</v>
      </c>
      <c r="I30" s="48">
        <v>65.2</v>
      </c>
      <c r="J30" s="48">
        <v>430.23</v>
      </c>
      <c r="K30" s="51" t="str">
        <f>"9/17"</f>
        <v>9/17</v>
      </c>
      <c r="L30" s="40"/>
    </row>
    <row r="31" spans="1:12" ht="26.4" x14ac:dyDescent="0.3">
      <c r="A31" s="14"/>
      <c r="B31" s="15"/>
      <c r="C31" s="11"/>
      <c r="D31" s="7" t="s">
        <v>44</v>
      </c>
      <c r="E31" s="39" t="s">
        <v>75</v>
      </c>
      <c r="F31" s="48">
        <v>100</v>
      </c>
      <c r="G31" s="48">
        <v>1.31</v>
      </c>
      <c r="H31" s="48">
        <v>4</v>
      </c>
      <c r="I31" s="48">
        <v>7.64</v>
      </c>
      <c r="J31" s="48">
        <v>69.940091200000012</v>
      </c>
      <c r="K31" s="51" t="str">
        <f>"7/22"</f>
        <v>7/22</v>
      </c>
      <c r="L31" s="40"/>
    </row>
    <row r="32" spans="1:12" ht="14.4" x14ac:dyDescent="0.3">
      <c r="A32" s="14"/>
      <c r="B32" s="15"/>
      <c r="C32" s="11"/>
      <c r="D32" s="7" t="s">
        <v>27</v>
      </c>
      <c r="E32" s="39" t="s">
        <v>42</v>
      </c>
      <c r="F32" s="48">
        <v>200</v>
      </c>
      <c r="G32" s="48">
        <v>0.14000000000000001</v>
      </c>
      <c r="H32" s="40">
        <v>0.1</v>
      </c>
      <c r="I32" s="48">
        <v>21.64</v>
      </c>
      <c r="J32" s="48">
        <v>83.962620000000015</v>
      </c>
      <c r="K32" s="51" t="str">
        <f>"11/52"</f>
        <v>11/52</v>
      </c>
      <c r="L32" s="40"/>
    </row>
    <row r="33" spans="1:12" ht="14.4" x14ac:dyDescent="0.3">
      <c r="A33" s="14"/>
      <c r="B33" s="15"/>
      <c r="C33" s="11"/>
      <c r="D33" s="7" t="s">
        <v>28</v>
      </c>
      <c r="E33" s="39" t="s">
        <v>49</v>
      </c>
      <c r="F33" s="48">
        <v>50</v>
      </c>
      <c r="G33" s="48">
        <v>3.3</v>
      </c>
      <c r="H33" s="48">
        <v>0.6</v>
      </c>
      <c r="I33" s="48">
        <v>20.85</v>
      </c>
      <c r="J33" s="48">
        <v>96.69</v>
      </c>
      <c r="K33" s="51"/>
      <c r="L33" s="40"/>
    </row>
    <row r="34" spans="1:12" ht="14.4" x14ac:dyDescent="0.3">
      <c r="A34" s="14"/>
      <c r="B34" s="15"/>
      <c r="C34" s="11"/>
      <c r="D34" s="7" t="s">
        <v>29</v>
      </c>
      <c r="E34" s="39" t="s">
        <v>50</v>
      </c>
      <c r="F34" s="48">
        <v>50</v>
      </c>
      <c r="G34" s="48">
        <v>3.3</v>
      </c>
      <c r="H34" s="48">
        <v>0.6</v>
      </c>
      <c r="I34" s="48">
        <v>20.85</v>
      </c>
      <c r="J34" s="48">
        <v>96.68</v>
      </c>
      <c r="K34" s="51"/>
      <c r="L34" s="40"/>
    </row>
    <row r="35" spans="1:12" ht="14.4" x14ac:dyDescent="0.3">
      <c r="A35" s="16"/>
      <c r="B35" s="17"/>
      <c r="C35" s="8"/>
      <c r="D35" s="18" t="s">
        <v>30</v>
      </c>
      <c r="E35" s="9"/>
      <c r="F35" s="19">
        <f>SUM(F29:F34)</f>
        <v>900</v>
      </c>
      <c r="G35" s="19">
        <f>SUM(G29:G34)</f>
        <v>36.449999999999996</v>
      </c>
      <c r="H35" s="19">
        <f>SUM(H29:H34)</f>
        <v>34.497500000000002</v>
      </c>
      <c r="I35" s="19">
        <f>SUM(I29:I34)</f>
        <v>194.18</v>
      </c>
      <c r="J35" s="19">
        <f>SUM(J29:J34)</f>
        <v>968.94021120000002</v>
      </c>
      <c r="K35" s="68"/>
      <c r="L35" s="19">
        <f>SUM(L29:L34)</f>
        <v>0</v>
      </c>
    </row>
    <row r="36" spans="1:12" ht="15.75" customHeight="1" thickBot="1" x14ac:dyDescent="0.3">
      <c r="A36" s="32">
        <f>A23</f>
        <v>1</v>
      </c>
      <c r="B36" s="32">
        <f>B23</f>
        <v>2</v>
      </c>
      <c r="C36" s="77" t="s">
        <v>4</v>
      </c>
      <c r="D36" s="78"/>
      <c r="E36" s="30"/>
      <c r="F36" s="31">
        <f>F28+F35</f>
        <v>1460</v>
      </c>
      <c r="G36" s="31">
        <f>G28+G35</f>
        <v>57.529999999999994</v>
      </c>
      <c r="H36" s="31">
        <f>H28+H35</f>
        <v>53.787500000000009</v>
      </c>
      <c r="I36" s="31">
        <f>I28+I35</f>
        <v>302.38</v>
      </c>
      <c r="J36" s="31">
        <f>J28+J35</f>
        <v>1584.0228312000002</v>
      </c>
      <c r="K36" s="69"/>
      <c r="L36" s="31">
        <f>L28+L35</f>
        <v>0</v>
      </c>
    </row>
    <row r="37" spans="1:12" s="60" customFormat="1" ht="15.75" customHeight="1" thickBot="1" x14ac:dyDescent="0.3">
      <c r="A37" s="53"/>
      <c r="B37" s="53"/>
      <c r="C37" s="54"/>
      <c r="D37" s="55"/>
      <c r="E37" s="56"/>
      <c r="F37" s="57"/>
      <c r="G37" s="57"/>
      <c r="H37" s="57"/>
      <c r="I37" s="57"/>
      <c r="J37" s="57"/>
      <c r="K37" s="70"/>
      <c r="L37" s="57"/>
    </row>
    <row r="38" spans="1:12" ht="14.4" x14ac:dyDescent="0.3">
      <c r="A38" s="20">
        <v>1</v>
      </c>
      <c r="B38" s="21">
        <v>3</v>
      </c>
      <c r="C38" s="22" t="s">
        <v>19</v>
      </c>
      <c r="D38" s="5" t="s">
        <v>20</v>
      </c>
      <c r="E38" s="37" t="s">
        <v>54</v>
      </c>
      <c r="F38" s="49">
        <v>100</v>
      </c>
      <c r="G38" s="49">
        <v>18.3</v>
      </c>
      <c r="H38" s="49">
        <v>16.899999999999999</v>
      </c>
      <c r="I38" s="49">
        <v>6.1</v>
      </c>
      <c r="J38" s="49">
        <v>251</v>
      </c>
      <c r="K38" s="50" t="str">
        <f>"10/6"</f>
        <v>10/6</v>
      </c>
      <c r="L38" s="38"/>
    </row>
    <row r="39" spans="1:12" ht="14.4" x14ac:dyDescent="0.3">
      <c r="A39" s="23"/>
      <c r="B39" s="15"/>
      <c r="C39" s="11"/>
      <c r="D39" s="62"/>
      <c r="E39" s="62" t="s">
        <v>36</v>
      </c>
      <c r="F39" s="63">
        <v>180</v>
      </c>
      <c r="G39" s="63">
        <f>3.28/0.83</f>
        <v>3.9518072289156625</v>
      </c>
      <c r="H39" s="63">
        <f>3.6/0.83</f>
        <v>4.3373493975903621</v>
      </c>
      <c r="I39" s="63">
        <v>15.2</v>
      </c>
      <c r="J39" s="63">
        <f>141.8295405/0.83</f>
        <v>170.87896445783133</v>
      </c>
      <c r="K39" s="73" t="str">
        <f>"5/58"</f>
        <v>5/58</v>
      </c>
      <c r="L39" s="64"/>
    </row>
    <row r="40" spans="1:12" ht="14.4" x14ac:dyDescent="0.3">
      <c r="A40" s="23"/>
      <c r="B40" s="15"/>
      <c r="C40" s="11"/>
      <c r="D40" s="7" t="s">
        <v>21</v>
      </c>
      <c r="E40" s="39" t="s">
        <v>39</v>
      </c>
      <c r="F40" s="48" t="str">
        <f>"200"</f>
        <v>200</v>
      </c>
      <c r="G40" s="48">
        <v>0.24</v>
      </c>
      <c r="H40" s="40">
        <v>0.05</v>
      </c>
      <c r="I40" s="48">
        <v>0.3</v>
      </c>
      <c r="J40" s="48">
        <v>55.606942799999999</v>
      </c>
      <c r="K40" s="51" t="str">
        <f>"11/53"</f>
        <v>11/53</v>
      </c>
      <c r="L40" s="40"/>
    </row>
    <row r="41" spans="1:12" ht="14.4" x14ac:dyDescent="0.3">
      <c r="A41" s="23"/>
      <c r="B41" s="15"/>
      <c r="C41" s="11"/>
      <c r="D41" s="7" t="s">
        <v>22</v>
      </c>
      <c r="E41" s="39" t="s">
        <v>49</v>
      </c>
      <c r="F41" s="48" t="str">
        <f>"40"</f>
        <v>40</v>
      </c>
      <c r="G41" s="48">
        <v>2.64</v>
      </c>
      <c r="H41" s="48">
        <v>0.48</v>
      </c>
      <c r="I41" s="48">
        <v>16.68</v>
      </c>
      <c r="J41" s="48">
        <v>77.352000000000004</v>
      </c>
      <c r="K41" s="51"/>
      <c r="L41" s="40"/>
    </row>
    <row r="42" spans="1:12" ht="14.4" x14ac:dyDescent="0.3">
      <c r="A42" s="23"/>
      <c r="B42" s="15"/>
      <c r="C42" s="11"/>
      <c r="D42" s="6"/>
      <c r="E42" s="39" t="s">
        <v>50</v>
      </c>
      <c r="F42" s="48" t="str">
        <f>"30"</f>
        <v>30</v>
      </c>
      <c r="G42" s="48">
        <v>1.98</v>
      </c>
      <c r="H42" s="48">
        <v>0.36</v>
      </c>
      <c r="I42" s="48">
        <v>12.51</v>
      </c>
      <c r="J42" s="48">
        <v>58.014000000000003</v>
      </c>
      <c r="K42" s="51"/>
      <c r="L42" s="40"/>
    </row>
    <row r="43" spans="1:12" ht="14.4" x14ac:dyDescent="0.3">
      <c r="A43" s="23"/>
      <c r="B43" s="15"/>
      <c r="C43" s="11"/>
      <c r="D43" s="46" t="s">
        <v>44</v>
      </c>
      <c r="E43" s="39" t="s">
        <v>55</v>
      </c>
      <c r="F43" s="48">
        <v>30</v>
      </c>
      <c r="G43" s="48">
        <v>0.4</v>
      </c>
      <c r="H43" s="48">
        <v>2.1</v>
      </c>
      <c r="I43" s="48">
        <v>2.9</v>
      </c>
      <c r="J43" s="48">
        <v>33</v>
      </c>
      <c r="K43" s="83">
        <v>45474</v>
      </c>
      <c r="L43" s="40"/>
    </row>
    <row r="44" spans="1:12" ht="14.4" x14ac:dyDescent="0.3">
      <c r="A44" s="24"/>
      <c r="B44" s="17"/>
      <c r="C44" s="8"/>
      <c r="D44" s="18" t="s">
        <v>30</v>
      </c>
      <c r="E44" s="9"/>
      <c r="F44" s="19">
        <v>580</v>
      </c>
      <c r="G44" s="19">
        <f>SUM(G38:G43)</f>
        <v>27.511807228915661</v>
      </c>
      <c r="H44" s="19">
        <f>SUM(H38:H43)</f>
        <v>24.227349397590363</v>
      </c>
      <c r="I44" s="19">
        <f>SUM(I38:I43)</f>
        <v>53.69</v>
      </c>
      <c r="J44" s="19">
        <f>SUM(J38:J43)</f>
        <v>645.85190725783139</v>
      </c>
      <c r="K44" s="68"/>
      <c r="L44" s="19">
        <f>SUM(L38:L41)</f>
        <v>0</v>
      </c>
    </row>
    <row r="45" spans="1:12" ht="14.4" x14ac:dyDescent="0.3">
      <c r="A45" s="25">
        <v>1</v>
      </c>
      <c r="B45" s="15">
        <v>3</v>
      </c>
      <c r="C45" s="10" t="s">
        <v>23</v>
      </c>
      <c r="D45" s="7" t="s">
        <v>24</v>
      </c>
      <c r="E45" s="39" t="s">
        <v>76</v>
      </c>
      <c r="F45" s="48">
        <v>250</v>
      </c>
      <c r="G45" s="48">
        <v>5.55</v>
      </c>
      <c r="H45" s="48">
        <v>5.89</v>
      </c>
      <c r="I45" s="48">
        <v>17.95</v>
      </c>
      <c r="J45" s="48">
        <v>159.789054783333</v>
      </c>
      <c r="K45" s="51" t="s">
        <v>78</v>
      </c>
      <c r="L45" s="40"/>
    </row>
    <row r="46" spans="1:12" ht="14.4" x14ac:dyDescent="0.3">
      <c r="A46" s="23"/>
      <c r="B46" s="15"/>
      <c r="C46" s="11"/>
      <c r="D46" s="7" t="s">
        <v>25</v>
      </c>
      <c r="E46" s="39" t="s">
        <v>77</v>
      </c>
      <c r="F46" s="48">
        <v>100</v>
      </c>
      <c r="G46" s="48">
        <v>18.3</v>
      </c>
      <c r="H46" s="48">
        <v>16.899999999999999</v>
      </c>
      <c r="I46" s="48">
        <v>6.1</v>
      </c>
      <c r="J46" s="48">
        <v>251</v>
      </c>
      <c r="K46" s="51" t="str">
        <f>"10/6"</f>
        <v>10/6</v>
      </c>
      <c r="L46" s="40"/>
    </row>
    <row r="47" spans="1:12" ht="14.4" x14ac:dyDescent="0.3">
      <c r="A47" s="23"/>
      <c r="B47" s="15"/>
      <c r="C47" s="11"/>
      <c r="D47" s="7" t="s">
        <v>26</v>
      </c>
      <c r="E47" s="39" t="s">
        <v>36</v>
      </c>
      <c r="F47" s="48">
        <v>180</v>
      </c>
      <c r="G47" s="48">
        <f>3.28/0.83</f>
        <v>3.9518072289156625</v>
      </c>
      <c r="H47" s="48">
        <f>3.6/0.83</f>
        <v>4.3373493975903621</v>
      </c>
      <c r="I47" s="48">
        <v>15.2</v>
      </c>
      <c r="J47" s="48">
        <f>141.8295405/0.83</f>
        <v>170.87896445783133</v>
      </c>
      <c r="K47" s="51" t="str">
        <f>"5/58"</f>
        <v>5/58</v>
      </c>
      <c r="L47" s="40"/>
    </row>
    <row r="48" spans="1:12" ht="26.4" x14ac:dyDescent="0.3">
      <c r="A48" s="23"/>
      <c r="B48" s="15"/>
      <c r="C48" s="11"/>
      <c r="D48" s="7" t="s">
        <v>44</v>
      </c>
      <c r="E48" s="39" t="s">
        <v>79</v>
      </c>
      <c r="F48" s="48">
        <v>100</v>
      </c>
      <c r="G48" s="48">
        <v>1.3</v>
      </c>
      <c r="H48" s="48">
        <v>4.9800000000000004</v>
      </c>
      <c r="I48" s="48">
        <v>13.72</v>
      </c>
      <c r="J48" s="48">
        <v>98.781169760000012</v>
      </c>
      <c r="K48" s="51" t="str">
        <f>"7/19"</f>
        <v>7/19</v>
      </c>
      <c r="L48" s="40"/>
    </row>
    <row r="49" spans="1:12" ht="14.4" x14ac:dyDescent="0.3">
      <c r="A49" s="23"/>
      <c r="B49" s="15"/>
      <c r="C49" s="11"/>
      <c r="D49" s="7" t="s">
        <v>27</v>
      </c>
      <c r="E49" s="39" t="s">
        <v>39</v>
      </c>
      <c r="F49" s="48">
        <v>200</v>
      </c>
      <c r="G49" s="48">
        <v>0.24</v>
      </c>
      <c r="H49" s="40">
        <v>0.05</v>
      </c>
      <c r="I49" s="48">
        <v>0.3</v>
      </c>
      <c r="J49" s="48">
        <v>55.606942799999999</v>
      </c>
      <c r="K49" s="51" t="str">
        <f>"11/53"</f>
        <v>11/53</v>
      </c>
      <c r="L49" s="40"/>
    </row>
    <row r="50" spans="1:12" ht="14.4" x14ac:dyDescent="0.3">
      <c r="A50" s="23"/>
      <c r="B50" s="15"/>
      <c r="C50" s="11"/>
      <c r="D50" s="7" t="s">
        <v>28</v>
      </c>
      <c r="E50" s="39" t="s">
        <v>49</v>
      </c>
      <c r="F50" s="48">
        <v>50</v>
      </c>
      <c r="G50" s="48">
        <v>3.3</v>
      </c>
      <c r="H50" s="48">
        <v>0.6</v>
      </c>
      <c r="I50" s="48">
        <v>20.85</v>
      </c>
      <c r="J50" s="48">
        <v>96.69</v>
      </c>
      <c r="K50" s="51"/>
      <c r="L50" s="40"/>
    </row>
    <row r="51" spans="1:12" ht="14.4" x14ac:dyDescent="0.3">
      <c r="A51" s="23"/>
      <c r="B51" s="15"/>
      <c r="C51" s="11"/>
      <c r="D51" s="7" t="s">
        <v>29</v>
      </c>
      <c r="E51" s="39" t="s">
        <v>50</v>
      </c>
      <c r="F51" s="48">
        <v>50</v>
      </c>
      <c r="G51" s="48">
        <v>3.3</v>
      </c>
      <c r="H51" s="48">
        <v>0.6</v>
      </c>
      <c r="I51" s="48">
        <v>20.85</v>
      </c>
      <c r="J51" s="48">
        <v>96.68</v>
      </c>
      <c r="K51" s="51"/>
      <c r="L51" s="40"/>
    </row>
    <row r="52" spans="1:12" ht="14.4" x14ac:dyDescent="0.3">
      <c r="A52" s="24"/>
      <c r="B52" s="17"/>
      <c r="C52" s="8"/>
      <c r="D52" s="18" t="s">
        <v>30</v>
      </c>
      <c r="E52" s="9"/>
      <c r="F52" s="19">
        <f>SUM(F45:F51)</f>
        <v>930</v>
      </c>
      <c r="G52" s="19">
        <f>SUM(G45:G51)</f>
        <v>35.941807228915657</v>
      </c>
      <c r="H52" s="19">
        <f>SUM(H45:H51)</f>
        <v>33.357349397590362</v>
      </c>
      <c r="I52" s="19">
        <f>SUM(I45:I51)</f>
        <v>94.97</v>
      </c>
      <c r="J52" s="19">
        <f>SUM(J45:J51)</f>
        <v>929.42613180116427</v>
      </c>
      <c r="K52" s="68"/>
      <c r="L52" s="19">
        <f>SUM(L45:L51)</f>
        <v>0</v>
      </c>
    </row>
    <row r="53" spans="1:12" ht="15.75" customHeight="1" thickBot="1" x14ac:dyDescent="0.3">
      <c r="A53" s="28">
        <f>A38</f>
        <v>1</v>
      </c>
      <c r="B53" s="29">
        <f>B38</f>
        <v>3</v>
      </c>
      <c r="C53" s="77" t="s">
        <v>4</v>
      </c>
      <c r="D53" s="78"/>
      <c r="E53" s="30"/>
      <c r="F53" s="31">
        <f>F44+F52</f>
        <v>1510</v>
      </c>
      <c r="G53" s="31">
        <f>G44+G52</f>
        <v>63.453614457831321</v>
      </c>
      <c r="H53" s="31">
        <f>H44+H52</f>
        <v>57.584698795180728</v>
      </c>
      <c r="I53" s="31">
        <f>I44+I52</f>
        <v>148.66</v>
      </c>
      <c r="J53" s="31">
        <f>J44+J52</f>
        <v>1575.2780390589955</v>
      </c>
      <c r="K53" s="69"/>
      <c r="L53" s="31">
        <f>L44+L52</f>
        <v>0</v>
      </c>
    </row>
    <row r="54" spans="1:12" s="60" customFormat="1" ht="15.75" customHeight="1" thickBot="1" x14ac:dyDescent="0.3">
      <c r="A54" s="61"/>
      <c r="B54" s="53"/>
      <c r="C54" s="54"/>
      <c r="D54" s="55"/>
      <c r="E54" s="56"/>
      <c r="F54" s="57"/>
      <c r="G54" s="57"/>
      <c r="H54" s="57"/>
      <c r="I54" s="57"/>
      <c r="J54" s="57"/>
      <c r="K54" s="70"/>
      <c r="L54" s="57"/>
    </row>
    <row r="55" spans="1:12" ht="15" thickBot="1" x14ac:dyDescent="0.35">
      <c r="A55" s="20">
        <v>1</v>
      </c>
      <c r="B55" s="21">
        <v>4</v>
      </c>
      <c r="C55" s="22" t="s">
        <v>19</v>
      </c>
      <c r="D55" s="5" t="s">
        <v>44</v>
      </c>
      <c r="E55" s="37" t="s">
        <v>56</v>
      </c>
      <c r="F55" s="49">
        <v>30</v>
      </c>
      <c r="G55" s="49">
        <v>0.91</v>
      </c>
      <c r="H55" s="49">
        <v>1.23</v>
      </c>
      <c r="I55" s="49">
        <v>3.35</v>
      </c>
      <c r="J55" s="49">
        <v>25.261655999999995</v>
      </c>
      <c r="K55" s="50" t="str">
        <f>"7/52"</f>
        <v>7/52</v>
      </c>
      <c r="L55" s="38"/>
    </row>
    <row r="56" spans="1:12" ht="14.4" x14ac:dyDescent="0.3">
      <c r="A56" s="23"/>
      <c r="B56" s="15"/>
      <c r="C56" s="11"/>
      <c r="D56" s="5" t="s">
        <v>20</v>
      </c>
      <c r="E56" s="39" t="s">
        <v>57</v>
      </c>
      <c r="F56" s="48">
        <v>250</v>
      </c>
      <c r="G56" s="48">
        <v>14.07</v>
      </c>
      <c r="H56" s="48">
        <v>19.8</v>
      </c>
      <c r="I56" s="48">
        <v>20</v>
      </c>
      <c r="J56" s="48">
        <v>351</v>
      </c>
      <c r="K56" s="51" t="str">
        <f>"8/26"</f>
        <v>8/26</v>
      </c>
      <c r="L56" s="64"/>
    </row>
    <row r="57" spans="1:12" ht="14.4" x14ac:dyDescent="0.3">
      <c r="A57" s="23"/>
      <c r="B57" s="15"/>
      <c r="C57" s="11"/>
      <c r="D57" s="7" t="s">
        <v>21</v>
      </c>
      <c r="E57" s="39" t="s">
        <v>58</v>
      </c>
      <c r="F57" s="48">
        <v>200</v>
      </c>
      <c r="G57" s="48">
        <v>0.18</v>
      </c>
      <c r="H57" s="48">
        <v>7.0000000000000007E-2</v>
      </c>
      <c r="I57" s="40">
        <v>21.67</v>
      </c>
      <c r="J57" s="48">
        <v>83.448615999999987</v>
      </c>
      <c r="K57" s="51" t="str">
        <f>"11/5"</f>
        <v>11/5</v>
      </c>
      <c r="L57" s="64"/>
    </row>
    <row r="58" spans="1:12" ht="14.4" x14ac:dyDescent="0.3">
      <c r="A58" s="23"/>
      <c r="B58" s="15"/>
      <c r="C58" s="11"/>
      <c r="D58" s="7" t="s">
        <v>22</v>
      </c>
      <c r="E58" s="39" t="s">
        <v>49</v>
      </c>
      <c r="F58" s="48">
        <v>40</v>
      </c>
      <c r="G58" s="40">
        <v>2.64</v>
      </c>
      <c r="H58" s="40">
        <v>0.48</v>
      </c>
      <c r="I58" s="48">
        <v>16.68</v>
      </c>
      <c r="J58" s="48">
        <v>77.352000000000004</v>
      </c>
      <c r="K58" s="51"/>
      <c r="L58" s="40"/>
    </row>
    <row r="59" spans="1:12" ht="14.4" x14ac:dyDescent="0.3">
      <c r="A59" s="23"/>
      <c r="B59" s="15"/>
      <c r="C59" s="11"/>
      <c r="D59" s="39"/>
      <c r="E59" s="39" t="s">
        <v>50</v>
      </c>
      <c r="F59" s="48">
        <v>40</v>
      </c>
      <c r="G59" s="48">
        <v>2.64</v>
      </c>
      <c r="H59" s="48">
        <v>0.48</v>
      </c>
      <c r="I59" s="48">
        <v>16.68</v>
      </c>
      <c r="J59" s="48">
        <v>77.352000000000004</v>
      </c>
      <c r="K59" s="51"/>
      <c r="L59" s="40"/>
    </row>
    <row r="60" spans="1:12" ht="14.4" x14ac:dyDescent="0.3">
      <c r="A60" s="24"/>
      <c r="B60" s="17"/>
      <c r="C60" s="8"/>
      <c r="D60" s="18" t="s">
        <v>30</v>
      </c>
      <c r="E60" s="9"/>
      <c r="F60" s="19">
        <f>SUM(F55:F59)</f>
        <v>560</v>
      </c>
      <c r="G60" s="19">
        <f>SUM(G55:G59)</f>
        <v>20.440000000000001</v>
      </c>
      <c r="H60" s="19">
        <f>SUM(H55:H59)</f>
        <v>22.060000000000002</v>
      </c>
      <c r="I60" s="19">
        <f>SUM(I55:I59)</f>
        <v>78.38</v>
      </c>
      <c r="J60" s="19">
        <f>SUM(J55:J59)</f>
        <v>614.41427199999998</v>
      </c>
      <c r="K60" s="68"/>
      <c r="L60" s="19">
        <f>SUM(L55:L59)</f>
        <v>0</v>
      </c>
    </row>
    <row r="61" spans="1:12" ht="14.4" x14ac:dyDescent="0.3">
      <c r="A61" s="23">
        <v>1</v>
      </c>
      <c r="B61" s="15">
        <v>4</v>
      </c>
      <c r="C61" s="10" t="s">
        <v>23</v>
      </c>
      <c r="D61" s="7" t="s">
        <v>24</v>
      </c>
      <c r="E61" s="39" t="s">
        <v>81</v>
      </c>
      <c r="F61" s="48">
        <v>250</v>
      </c>
      <c r="G61" s="48">
        <v>4.1100000000000003</v>
      </c>
      <c r="H61" s="48">
        <v>4.7699999999999996</v>
      </c>
      <c r="I61" s="48">
        <v>59.23</v>
      </c>
      <c r="J61" s="48">
        <v>143.13</v>
      </c>
      <c r="K61" s="51" t="s">
        <v>82</v>
      </c>
      <c r="L61" s="40"/>
    </row>
    <row r="62" spans="1:12" ht="14.4" x14ac:dyDescent="0.3">
      <c r="A62" s="23"/>
      <c r="B62" s="15"/>
      <c r="C62" s="11"/>
      <c r="D62" s="7" t="s">
        <v>25</v>
      </c>
      <c r="E62" s="39" t="s">
        <v>57</v>
      </c>
      <c r="F62" s="48">
        <v>250</v>
      </c>
      <c r="G62" s="48">
        <v>14.07</v>
      </c>
      <c r="H62" s="48">
        <v>19.8</v>
      </c>
      <c r="I62" s="48">
        <v>20</v>
      </c>
      <c r="J62" s="48">
        <v>351</v>
      </c>
      <c r="K62" s="51" t="str">
        <f>"8/26"</f>
        <v>8/26</v>
      </c>
      <c r="L62" s="40"/>
    </row>
    <row r="63" spans="1:12" ht="26.4" x14ac:dyDescent="0.3">
      <c r="A63" s="23"/>
      <c r="B63" s="15"/>
      <c r="C63" s="11"/>
      <c r="D63" s="7" t="s">
        <v>80</v>
      </c>
      <c r="E63" s="39" t="s">
        <v>83</v>
      </c>
      <c r="F63" s="48">
        <v>100</v>
      </c>
      <c r="G63" s="48">
        <v>1.74</v>
      </c>
      <c r="H63" s="48">
        <v>8.91</v>
      </c>
      <c r="I63" s="48">
        <v>11.09</v>
      </c>
      <c r="J63" s="48">
        <v>131.52000000000001</v>
      </c>
      <c r="K63" s="51" t="str">
        <f>"7/35"</f>
        <v>7/35</v>
      </c>
      <c r="L63" s="40"/>
    </row>
    <row r="64" spans="1:12" ht="14.4" x14ac:dyDescent="0.3">
      <c r="A64" s="23"/>
      <c r="B64" s="15"/>
      <c r="C64" s="11"/>
      <c r="D64" s="7" t="s">
        <v>27</v>
      </c>
      <c r="E64" s="39" t="s">
        <v>58</v>
      </c>
      <c r="F64" s="48">
        <v>200</v>
      </c>
      <c r="G64" s="48">
        <v>0.18</v>
      </c>
      <c r="H64" s="40">
        <v>7.0000000000000007E-2</v>
      </c>
      <c r="I64" s="48">
        <v>21.67</v>
      </c>
      <c r="J64" s="48">
        <v>83.448615999999987</v>
      </c>
      <c r="K64" s="51" t="str">
        <f>"11/5"</f>
        <v>11/5</v>
      </c>
      <c r="L64" s="40"/>
    </row>
    <row r="65" spans="1:12" ht="14.4" x14ac:dyDescent="0.3">
      <c r="A65" s="23"/>
      <c r="B65" s="15"/>
      <c r="C65" s="11"/>
      <c r="D65" s="7" t="s">
        <v>28</v>
      </c>
      <c r="E65" s="39" t="s">
        <v>49</v>
      </c>
      <c r="F65" s="48">
        <v>50</v>
      </c>
      <c r="G65" s="48">
        <v>3.3</v>
      </c>
      <c r="H65" s="48">
        <v>0.6</v>
      </c>
      <c r="I65" s="48">
        <v>20.85</v>
      </c>
      <c r="J65" s="48">
        <v>96.69</v>
      </c>
      <c r="K65" s="51"/>
      <c r="L65" s="40"/>
    </row>
    <row r="66" spans="1:12" ht="14.4" x14ac:dyDescent="0.3">
      <c r="A66" s="23"/>
      <c r="B66" s="15"/>
      <c r="C66" s="11"/>
      <c r="D66" s="7" t="s">
        <v>29</v>
      </c>
      <c r="E66" s="39" t="s">
        <v>50</v>
      </c>
      <c r="F66" s="48">
        <v>50</v>
      </c>
      <c r="G66" s="48">
        <v>3.3</v>
      </c>
      <c r="H66" s="48">
        <v>0.6</v>
      </c>
      <c r="I66" s="48">
        <v>20.85</v>
      </c>
      <c r="J66" s="48">
        <v>96.68</v>
      </c>
      <c r="K66" s="51"/>
      <c r="L66" s="40"/>
    </row>
    <row r="67" spans="1:12" ht="14.4" x14ac:dyDescent="0.3">
      <c r="A67" s="24"/>
      <c r="B67" s="17"/>
      <c r="C67" s="8"/>
      <c r="D67" s="18" t="s">
        <v>30</v>
      </c>
      <c r="E67" s="9"/>
      <c r="F67" s="19">
        <f>SUM(F61:F66)</f>
        <v>900</v>
      </c>
      <c r="G67" s="19">
        <f>SUM(G61:G66)</f>
        <v>26.7</v>
      </c>
      <c r="H67" s="19">
        <f>SUM(H61:H66)</f>
        <v>34.750000000000007</v>
      </c>
      <c r="I67" s="19">
        <f>SUM(I61:I66)</f>
        <v>153.69</v>
      </c>
      <c r="J67" s="19">
        <f>SUM(J61:J66)</f>
        <v>902.46861600000011</v>
      </c>
      <c r="K67" s="68"/>
      <c r="L67" s="19">
        <f>SUM(L61:L66)</f>
        <v>0</v>
      </c>
    </row>
    <row r="68" spans="1:12" ht="15.75" customHeight="1" thickBot="1" x14ac:dyDescent="0.3">
      <c r="A68" s="28">
        <f>A55</f>
        <v>1</v>
      </c>
      <c r="B68" s="29">
        <f>B55</f>
        <v>4</v>
      </c>
      <c r="C68" s="77" t="s">
        <v>4</v>
      </c>
      <c r="D68" s="78"/>
      <c r="E68" s="30"/>
      <c r="F68" s="31">
        <f>F60+F67</f>
        <v>1460</v>
      </c>
      <c r="G68" s="31">
        <f>G60+G67</f>
        <v>47.14</v>
      </c>
      <c r="H68" s="31">
        <f>H60+H67</f>
        <v>56.810000000000009</v>
      </c>
      <c r="I68" s="31">
        <f>I60+I67</f>
        <v>232.07</v>
      </c>
      <c r="J68" s="31">
        <f>J60+J67</f>
        <v>1516.8828880000001</v>
      </c>
      <c r="K68" s="69"/>
      <c r="L68" s="31">
        <f>L60+L67</f>
        <v>0</v>
      </c>
    </row>
    <row r="69" spans="1:12" s="60" customFormat="1" ht="15.75" customHeight="1" thickBot="1" x14ac:dyDescent="0.3">
      <c r="A69" s="61"/>
      <c r="B69" s="53"/>
      <c r="C69" s="54"/>
      <c r="D69" s="55"/>
      <c r="E69" s="56"/>
      <c r="F69" s="57"/>
      <c r="G69" s="57"/>
      <c r="H69" s="57"/>
      <c r="I69" s="57"/>
      <c r="J69" s="57"/>
      <c r="K69" s="70"/>
      <c r="L69" s="57"/>
    </row>
    <row r="70" spans="1:12" ht="15" thickBot="1" x14ac:dyDescent="0.35">
      <c r="A70" s="20">
        <v>1</v>
      </c>
      <c r="B70" s="21">
        <v>5</v>
      </c>
      <c r="C70" s="22" t="s">
        <v>19</v>
      </c>
      <c r="D70" s="5" t="s">
        <v>44</v>
      </c>
      <c r="E70" s="37" t="s">
        <v>59</v>
      </c>
      <c r="F70" s="49">
        <v>30</v>
      </c>
      <c r="G70" s="49">
        <v>0.24</v>
      </c>
      <c r="H70" s="49">
        <v>0.03</v>
      </c>
      <c r="I70" s="49">
        <v>0.74</v>
      </c>
      <c r="J70" s="49">
        <v>4.2</v>
      </c>
      <c r="K70" s="50" t="str">
        <f>"7/10"</f>
        <v>7/10</v>
      </c>
      <c r="L70" s="38"/>
    </row>
    <row r="71" spans="1:12" ht="14.4" x14ac:dyDescent="0.3">
      <c r="A71" s="23"/>
      <c r="B71" s="15"/>
      <c r="C71" s="11"/>
      <c r="D71" s="5" t="s">
        <v>20</v>
      </c>
      <c r="E71" s="62" t="s">
        <v>60</v>
      </c>
      <c r="F71" s="63">
        <v>250</v>
      </c>
      <c r="G71" s="63">
        <v>19.440000000000001</v>
      </c>
      <c r="H71" s="63">
        <v>21.37</v>
      </c>
      <c r="I71" s="63">
        <v>55.36</v>
      </c>
      <c r="J71" s="63">
        <v>508.5</v>
      </c>
      <c r="K71" s="73" t="str">
        <f>"8/35"</f>
        <v>8/35</v>
      </c>
      <c r="L71" s="64"/>
    </row>
    <row r="72" spans="1:12" ht="14.4" x14ac:dyDescent="0.3">
      <c r="A72" s="23"/>
      <c r="B72" s="15"/>
      <c r="C72" s="11"/>
      <c r="D72" s="7" t="s">
        <v>21</v>
      </c>
      <c r="E72" s="62" t="s">
        <v>61</v>
      </c>
      <c r="F72" s="63">
        <v>200</v>
      </c>
      <c r="G72" s="63">
        <v>0.14000000000000001</v>
      </c>
      <c r="H72" s="63">
        <v>0.1</v>
      </c>
      <c r="I72" s="63">
        <v>1.5</v>
      </c>
      <c r="J72" s="63">
        <v>83.962620000000015</v>
      </c>
      <c r="K72" s="73" t="str">
        <f>"11/1"</f>
        <v>11/1</v>
      </c>
      <c r="L72" s="64"/>
    </row>
    <row r="73" spans="1:12" ht="14.4" x14ac:dyDescent="0.3">
      <c r="A73" s="23"/>
      <c r="B73" s="15"/>
      <c r="C73" s="11"/>
      <c r="D73" s="7" t="s">
        <v>22</v>
      </c>
      <c r="E73" s="39" t="s">
        <v>49</v>
      </c>
      <c r="F73" s="48">
        <v>40</v>
      </c>
      <c r="G73" s="48">
        <v>2.64</v>
      </c>
      <c r="H73" s="40">
        <v>0.48</v>
      </c>
      <c r="I73" s="48">
        <v>16.68</v>
      </c>
      <c r="J73" s="48">
        <v>77.352000000000004</v>
      </c>
      <c r="K73" s="51"/>
      <c r="L73" s="40"/>
    </row>
    <row r="74" spans="1:12" ht="14.4" x14ac:dyDescent="0.3">
      <c r="A74" s="23"/>
      <c r="B74" s="15"/>
      <c r="C74" s="11"/>
      <c r="D74" s="39"/>
      <c r="E74" s="39" t="s">
        <v>50</v>
      </c>
      <c r="F74" s="48">
        <v>40</v>
      </c>
      <c r="G74" s="48">
        <v>2.64</v>
      </c>
      <c r="H74" s="48">
        <v>0.48</v>
      </c>
      <c r="I74" s="48">
        <v>16.68</v>
      </c>
      <c r="J74" s="48">
        <v>77.352000000000004</v>
      </c>
      <c r="K74" s="51"/>
      <c r="L74" s="40"/>
    </row>
    <row r="75" spans="1:12" ht="14.4" x14ac:dyDescent="0.3">
      <c r="A75" s="24"/>
      <c r="B75" s="17"/>
      <c r="C75" s="8"/>
      <c r="D75" s="18" t="s">
        <v>30</v>
      </c>
      <c r="E75" s="9"/>
      <c r="F75" s="19">
        <f>SUM(F70:F74)</f>
        <v>560</v>
      </c>
      <c r="G75" s="19">
        <f>SUM(G70:G74)</f>
        <v>25.1</v>
      </c>
      <c r="H75" s="19">
        <f>SUM(H70:H74)</f>
        <v>22.460000000000004</v>
      </c>
      <c r="I75" s="19">
        <f>SUM(I70:I74)</f>
        <v>90.960000000000008</v>
      </c>
      <c r="J75" s="19">
        <f>SUM(J70:J74)</f>
        <v>751.36662000000001</v>
      </c>
      <c r="K75" s="68"/>
      <c r="L75" s="19">
        <f>SUM(L70:L74)</f>
        <v>0</v>
      </c>
    </row>
    <row r="76" spans="1:12" ht="14.4" x14ac:dyDescent="0.3">
      <c r="A76" s="23">
        <v>1</v>
      </c>
      <c r="B76" s="15">
        <v>5</v>
      </c>
      <c r="C76" s="10" t="s">
        <v>23</v>
      </c>
      <c r="D76" s="7" t="s">
        <v>24</v>
      </c>
      <c r="E76" s="39" t="s">
        <v>84</v>
      </c>
      <c r="F76" s="48">
        <v>250</v>
      </c>
      <c r="G76" s="48">
        <v>5.55</v>
      </c>
      <c r="H76" s="48">
        <v>7.8</v>
      </c>
      <c r="I76" s="48">
        <v>15.95</v>
      </c>
      <c r="J76" s="48">
        <v>199.78905478333331</v>
      </c>
      <c r="K76" s="51" t="str">
        <f>"6/70"</f>
        <v>6/70</v>
      </c>
      <c r="L76" s="40"/>
    </row>
    <row r="77" spans="1:12" ht="14.4" x14ac:dyDescent="0.3">
      <c r="A77" s="23"/>
      <c r="B77" s="15"/>
      <c r="C77" s="11"/>
      <c r="D77" s="7" t="s">
        <v>25</v>
      </c>
      <c r="E77" s="39" t="s">
        <v>60</v>
      </c>
      <c r="F77" s="48">
        <v>250</v>
      </c>
      <c r="G77" s="48">
        <v>19.440000000000001</v>
      </c>
      <c r="H77" s="48">
        <v>21.37</v>
      </c>
      <c r="I77" s="48">
        <v>55.36</v>
      </c>
      <c r="J77" s="48">
        <v>508.5</v>
      </c>
      <c r="K77" s="51" t="str">
        <f>"8/35"</f>
        <v>8/35</v>
      </c>
      <c r="L77" s="40"/>
    </row>
    <row r="78" spans="1:12" ht="26.4" x14ac:dyDescent="0.3">
      <c r="A78" s="23"/>
      <c r="B78" s="15"/>
      <c r="C78" s="11"/>
      <c r="D78" s="7" t="s">
        <v>44</v>
      </c>
      <c r="E78" s="39" t="s">
        <v>85</v>
      </c>
      <c r="F78" s="48">
        <v>100</v>
      </c>
      <c r="G78" s="48">
        <v>1.29</v>
      </c>
      <c r="H78" s="48">
        <v>5.97</v>
      </c>
      <c r="I78" s="48">
        <v>7.97</v>
      </c>
      <c r="J78" s="48">
        <v>86.23</v>
      </c>
      <c r="K78" s="51" t="str">
        <f>"7/80"</f>
        <v>7/80</v>
      </c>
      <c r="L78" s="40"/>
    </row>
    <row r="79" spans="1:12" ht="14.4" x14ac:dyDescent="0.3">
      <c r="A79" s="23"/>
      <c r="B79" s="15"/>
      <c r="C79" s="11"/>
      <c r="D79" s="7" t="s">
        <v>27</v>
      </c>
      <c r="E79" s="39" t="s">
        <v>61</v>
      </c>
      <c r="F79" s="48">
        <v>200</v>
      </c>
      <c r="G79" s="48">
        <v>0.14000000000000001</v>
      </c>
      <c r="H79" s="40">
        <v>0.1</v>
      </c>
      <c r="I79" s="48">
        <v>1.5</v>
      </c>
      <c r="J79" s="48">
        <v>83.962620000000015</v>
      </c>
      <c r="K79" s="51" t="str">
        <f>"11/1"</f>
        <v>11/1</v>
      </c>
      <c r="L79" s="40"/>
    </row>
    <row r="80" spans="1:12" ht="14.4" x14ac:dyDescent="0.3">
      <c r="A80" s="23"/>
      <c r="B80" s="15"/>
      <c r="C80" s="11"/>
      <c r="D80" s="7" t="s">
        <v>28</v>
      </c>
      <c r="E80" s="39" t="s">
        <v>49</v>
      </c>
      <c r="F80" s="48">
        <v>40</v>
      </c>
      <c r="G80" s="48">
        <v>2.64</v>
      </c>
      <c r="H80" s="48">
        <v>0.48</v>
      </c>
      <c r="I80" s="48">
        <v>16.68</v>
      </c>
      <c r="J80" s="48">
        <v>77.352000000000004</v>
      </c>
      <c r="K80" s="51"/>
      <c r="L80" s="40"/>
    </row>
    <row r="81" spans="1:12" ht="14.4" x14ac:dyDescent="0.3">
      <c r="A81" s="23"/>
      <c r="B81" s="15"/>
      <c r="C81" s="11"/>
      <c r="D81" s="7" t="s">
        <v>29</v>
      </c>
      <c r="E81" s="39" t="s">
        <v>50</v>
      </c>
      <c r="F81" s="48">
        <v>20</v>
      </c>
      <c r="G81" s="48">
        <v>2.64</v>
      </c>
      <c r="H81" s="48">
        <v>0.48</v>
      </c>
      <c r="I81" s="48">
        <v>16.68</v>
      </c>
      <c r="J81" s="48">
        <v>77.352000000000004</v>
      </c>
      <c r="K81" s="51"/>
      <c r="L81" s="40"/>
    </row>
    <row r="82" spans="1:12" ht="14.4" x14ac:dyDescent="0.3">
      <c r="A82" s="24"/>
      <c r="B82" s="17"/>
      <c r="C82" s="8"/>
      <c r="D82" s="18" t="s">
        <v>30</v>
      </c>
      <c r="E82" s="9"/>
      <c r="F82" s="19">
        <f>SUM(F76:F81)</f>
        <v>860</v>
      </c>
      <c r="G82" s="19">
        <f>SUM(G76:G81)</f>
        <v>31.700000000000003</v>
      </c>
      <c r="H82" s="19">
        <f>SUM(H76:H81)</f>
        <v>36.199999999999996</v>
      </c>
      <c r="I82" s="19">
        <f>SUM(I76:I81)</f>
        <v>114.14000000000001</v>
      </c>
      <c r="J82" s="19">
        <f>SUM(J76:J81)</f>
        <v>1033.1856747833333</v>
      </c>
      <c r="K82" s="68"/>
      <c r="L82" s="19">
        <f>SUM(L76:L81)</f>
        <v>0</v>
      </c>
    </row>
    <row r="83" spans="1:12" ht="15.75" customHeight="1" thickBot="1" x14ac:dyDescent="0.3">
      <c r="A83" s="28">
        <f>A70</f>
        <v>1</v>
      </c>
      <c r="B83" s="29">
        <f>B70</f>
        <v>5</v>
      </c>
      <c r="C83" s="77" t="s">
        <v>4</v>
      </c>
      <c r="D83" s="78"/>
      <c r="E83" s="30"/>
      <c r="F83" s="31">
        <f>F75+F82</f>
        <v>1420</v>
      </c>
      <c r="G83" s="31">
        <f>G75+G82</f>
        <v>56.800000000000004</v>
      </c>
      <c r="H83" s="31">
        <f>H75+H82</f>
        <v>58.66</v>
      </c>
      <c r="I83" s="31">
        <f>I75+I82</f>
        <v>205.10000000000002</v>
      </c>
      <c r="J83" s="31">
        <f>J75+J82</f>
        <v>1784.5522947833333</v>
      </c>
      <c r="K83" s="69"/>
      <c r="L83" s="31">
        <f>L75+L82</f>
        <v>0</v>
      </c>
    </row>
    <row r="84" spans="1:12" s="60" customFormat="1" ht="15.75" customHeight="1" thickBot="1" x14ac:dyDescent="0.3">
      <c r="A84" s="61"/>
      <c r="B84" s="53"/>
      <c r="C84" s="54"/>
      <c r="D84" s="55"/>
      <c r="E84" s="56"/>
      <c r="F84" s="57"/>
      <c r="G84" s="57"/>
      <c r="H84" s="57"/>
      <c r="I84" s="57"/>
      <c r="J84" s="57"/>
      <c r="K84" s="70"/>
      <c r="L84" s="57"/>
    </row>
    <row r="85" spans="1:12" ht="14.4" x14ac:dyDescent="0.3">
      <c r="A85" s="20">
        <v>2</v>
      </c>
      <c r="B85" s="21">
        <v>1</v>
      </c>
      <c r="C85" s="22" t="s">
        <v>19</v>
      </c>
      <c r="D85" s="5" t="s">
        <v>20</v>
      </c>
      <c r="E85" s="37" t="s">
        <v>62</v>
      </c>
      <c r="F85" s="49">
        <v>100</v>
      </c>
      <c r="G85" s="49">
        <v>13.9</v>
      </c>
      <c r="H85" s="49">
        <v>13.7</v>
      </c>
      <c r="I85" s="49">
        <v>28.6</v>
      </c>
      <c r="J85" s="49">
        <v>309</v>
      </c>
      <c r="K85" s="50" t="str">
        <f>"8/55"</f>
        <v>8/55</v>
      </c>
      <c r="L85" s="38"/>
    </row>
    <row r="86" spans="1:12" ht="14.4" x14ac:dyDescent="0.3">
      <c r="A86" s="23"/>
      <c r="B86" s="15"/>
      <c r="C86" s="11"/>
      <c r="D86" s="6"/>
      <c r="E86" s="39" t="s">
        <v>63</v>
      </c>
      <c r="F86" s="48">
        <v>180</v>
      </c>
      <c r="G86" s="48">
        <f>2.7/0.83</f>
        <v>3.2530120481927716</v>
      </c>
      <c r="H86" s="48">
        <f>4/0.83</f>
        <v>4.8192771084337354</v>
      </c>
      <c r="I86" s="40">
        <f>29.53/0.83</f>
        <v>35.578313253012048</v>
      </c>
      <c r="J86" s="48">
        <v>270.8</v>
      </c>
      <c r="K86" s="51" t="str">
        <f>"5/74"</f>
        <v>5/74</v>
      </c>
      <c r="L86" s="40"/>
    </row>
    <row r="87" spans="1:12" ht="14.4" x14ac:dyDescent="0.3">
      <c r="A87" s="23"/>
      <c r="B87" s="15"/>
      <c r="C87" s="11"/>
      <c r="D87" s="7" t="s">
        <v>44</v>
      </c>
      <c r="E87" s="39" t="s">
        <v>52</v>
      </c>
      <c r="F87" s="48">
        <v>30</v>
      </c>
      <c r="G87" s="48">
        <v>0.24</v>
      </c>
      <c r="H87" s="48">
        <v>0.03</v>
      </c>
      <c r="I87" s="40">
        <v>0.51</v>
      </c>
      <c r="J87" s="48">
        <v>4.2</v>
      </c>
      <c r="K87" s="51" t="str">
        <f>"7/17"</f>
        <v>7/17</v>
      </c>
      <c r="L87" s="40"/>
    </row>
    <row r="88" spans="1:12" ht="14.4" x14ac:dyDescent="0.3">
      <c r="A88" s="23"/>
      <c r="B88" s="15"/>
      <c r="C88" s="11"/>
      <c r="D88" s="7" t="s">
        <v>21</v>
      </c>
      <c r="E88" s="39" t="s">
        <v>47</v>
      </c>
      <c r="F88" s="48">
        <v>200</v>
      </c>
      <c r="G88" s="48">
        <v>0.18</v>
      </c>
      <c r="H88" s="48">
        <v>0.05</v>
      </c>
      <c r="I88" s="48">
        <v>9.6300000000000008</v>
      </c>
      <c r="J88" s="48">
        <v>37.582527999999996</v>
      </c>
      <c r="K88" s="51" t="str">
        <f>"11/7"</f>
        <v>11/7</v>
      </c>
      <c r="L88" s="40"/>
    </row>
    <row r="89" spans="1:12" ht="14.4" x14ac:dyDescent="0.3">
      <c r="A89" s="23"/>
      <c r="B89" s="15"/>
      <c r="C89" s="11"/>
      <c r="D89" s="7" t="s">
        <v>22</v>
      </c>
      <c r="E89" s="39" t="s">
        <v>49</v>
      </c>
      <c r="F89" s="48">
        <v>50</v>
      </c>
      <c r="G89" s="48">
        <v>3.3</v>
      </c>
      <c r="H89" s="48">
        <v>0.6</v>
      </c>
      <c r="I89" s="48">
        <v>20.85</v>
      </c>
      <c r="J89" s="48">
        <v>96.69</v>
      </c>
      <c r="K89" s="51"/>
      <c r="L89" s="40"/>
    </row>
    <row r="90" spans="1:12" ht="14.4" x14ac:dyDescent="0.3">
      <c r="A90" s="23"/>
      <c r="B90" s="15"/>
      <c r="C90" s="11"/>
      <c r="D90" s="39"/>
      <c r="E90" s="39" t="s">
        <v>50</v>
      </c>
      <c r="F90" s="48">
        <v>50</v>
      </c>
      <c r="G90" s="48">
        <v>3.3</v>
      </c>
      <c r="H90" s="48">
        <v>0.6</v>
      </c>
      <c r="I90" s="48">
        <v>20.85</v>
      </c>
      <c r="J90" s="48">
        <v>96.69</v>
      </c>
      <c r="K90" s="51"/>
      <c r="L90" s="40"/>
    </row>
    <row r="91" spans="1:12" ht="14.4" x14ac:dyDescent="0.3">
      <c r="A91" s="24"/>
      <c r="B91" s="17"/>
      <c r="C91" s="8"/>
      <c r="D91" s="18" t="s">
        <v>30</v>
      </c>
      <c r="E91" s="9"/>
      <c r="F91" s="19">
        <v>610</v>
      </c>
      <c r="G91" s="19">
        <f>SUM(G85:G89)</f>
        <v>20.87301204819277</v>
      </c>
      <c r="H91" s="19">
        <f>SUM(H85:H89)</f>
        <v>19.199277108433737</v>
      </c>
      <c r="I91" s="19">
        <f>SUM(I85:I89)</f>
        <v>95.168313253012059</v>
      </c>
      <c r="J91" s="19">
        <f>SUM(J85:J89)</f>
        <v>718.27252799999997</v>
      </c>
      <c r="K91" s="68"/>
      <c r="L91" s="19">
        <f>SUM(L85:L89)</f>
        <v>0</v>
      </c>
    </row>
    <row r="92" spans="1:12" ht="14.4" x14ac:dyDescent="0.3">
      <c r="A92" s="23">
        <v>2</v>
      </c>
      <c r="B92" s="15">
        <v>1</v>
      </c>
      <c r="C92" s="11" t="s">
        <v>23</v>
      </c>
      <c r="D92" s="7" t="s">
        <v>24</v>
      </c>
      <c r="E92" s="39" t="s">
        <v>86</v>
      </c>
      <c r="F92" s="48">
        <v>250</v>
      </c>
      <c r="G92" s="48">
        <v>5.44</v>
      </c>
      <c r="H92" s="48">
        <v>11.25</v>
      </c>
      <c r="I92" s="48">
        <v>12.32</v>
      </c>
      <c r="J92" s="48">
        <v>168.07159458333334</v>
      </c>
      <c r="K92" s="51" t="str">
        <f>"6/73"</f>
        <v>6/73</v>
      </c>
      <c r="L92" s="40"/>
    </row>
    <row r="93" spans="1:12" ht="14.4" x14ac:dyDescent="0.3">
      <c r="A93" s="23"/>
      <c r="B93" s="15"/>
      <c r="C93" s="11"/>
      <c r="D93" s="7" t="s">
        <v>25</v>
      </c>
      <c r="E93" s="39" t="s">
        <v>62</v>
      </c>
      <c r="F93" s="48">
        <v>100</v>
      </c>
      <c r="G93" s="48">
        <v>13.9</v>
      </c>
      <c r="H93" s="40">
        <v>13.7</v>
      </c>
      <c r="I93" s="48">
        <v>28.6</v>
      </c>
      <c r="J93" s="48">
        <v>309</v>
      </c>
      <c r="K93" s="51" t="str">
        <f>"8/55"</f>
        <v>8/55</v>
      </c>
      <c r="L93" s="40"/>
    </row>
    <row r="94" spans="1:12" ht="14.4" x14ac:dyDescent="0.3">
      <c r="A94" s="23"/>
      <c r="B94" s="15"/>
      <c r="C94" s="11"/>
      <c r="D94" s="7" t="s">
        <v>26</v>
      </c>
      <c r="E94" s="39" t="s">
        <v>63</v>
      </c>
      <c r="F94" s="48">
        <v>180</v>
      </c>
      <c r="G94" s="48">
        <f>2.7/0.83</f>
        <v>3.2530120481927716</v>
      </c>
      <c r="H94" s="48">
        <f>4/0.83</f>
        <v>4.8192771084337354</v>
      </c>
      <c r="I94" s="40">
        <f>29.53/0.83</f>
        <v>35.578313253012048</v>
      </c>
      <c r="J94" s="48">
        <v>270.8</v>
      </c>
      <c r="K94" s="51" t="str">
        <f>"5/74"</f>
        <v>5/74</v>
      </c>
      <c r="L94" s="40"/>
    </row>
    <row r="95" spans="1:12" ht="14.4" x14ac:dyDescent="0.3">
      <c r="A95" s="23"/>
      <c r="B95" s="15"/>
      <c r="C95" s="11"/>
      <c r="D95" s="7" t="s">
        <v>44</v>
      </c>
      <c r="E95" s="39" t="s">
        <v>87</v>
      </c>
      <c r="F95" s="48">
        <v>100</v>
      </c>
      <c r="G95" s="48">
        <v>1.37</v>
      </c>
      <c r="H95" s="48">
        <v>5</v>
      </c>
      <c r="I95" s="48">
        <v>4.01</v>
      </c>
      <c r="J95" s="48">
        <v>65.09</v>
      </c>
      <c r="K95" s="51" t="str">
        <f>"7/18"</f>
        <v>7/18</v>
      </c>
      <c r="L95" s="40"/>
    </row>
    <row r="96" spans="1:12" ht="14.4" x14ac:dyDescent="0.3">
      <c r="A96" s="23"/>
      <c r="B96" s="15"/>
      <c r="C96" s="11"/>
      <c r="D96" s="7" t="s">
        <v>27</v>
      </c>
      <c r="E96" s="39" t="s">
        <v>47</v>
      </c>
      <c r="F96" s="48">
        <v>200</v>
      </c>
      <c r="G96" s="48">
        <v>0.18</v>
      </c>
      <c r="H96" s="40">
        <v>0.05</v>
      </c>
      <c r="I96" s="48">
        <v>9.6300000000000008</v>
      </c>
      <c r="J96" s="48">
        <v>37.582527999999996</v>
      </c>
      <c r="K96" s="51" t="str">
        <f>"11/7"</f>
        <v>11/7</v>
      </c>
      <c r="L96" s="40"/>
    </row>
    <row r="97" spans="1:12" ht="14.4" x14ac:dyDescent="0.3">
      <c r="A97" s="23"/>
      <c r="B97" s="15"/>
      <c r="C97" s="11"/>
      <c r="D97" s="7" t="s">
        <v>28</v>
      </c>
      <c r="E97" s="39" t="s">
        <v>49</v>
      </c>
      <c r="F97" s="48">
        <v>50</v>
      </c>
      <c r="G97" s="48">
        <v>3.3</v>
      </c>
      <c r="H97" s="48">
        <v>0.6</v>
      </c>
      <c r="I97" s="48">
        <v>20.85</v>
      </c>
      <c r="J97" s="48">
        <v>96.69</v>
      </c>
      <c r="K97" s="51"/>
      <c r="L97" s="40"/>
    </row>
    <row r="98" spans="1:12" ht="14.4" x14ac:dyDescent="0.3">
      <c r="A98" s="23"/>
      <c r="B98" s="15"/>
      <c r="C98" s="11"/>
      <c r="D98" s="7" t="s">
        <v>29</v>
      </c>
      <c r="E98" s="39" t="s">
        <v>50</v>
      </c>
      <c r="F98" s="48">
        <v>50</v>
      </c>
      <c r="G98" s="48">
        <v>3.3</v>
      </c>
      <c r="H98" s="48">
        <v>0.6</v>
      </c>
      <c r="I98" s="48">
        <v>20.85</v>
      </c>
      <c r="J98" s="48">
        <v>96.68</v>
      </c>
      <c r="K98" s="51"/>
      <c r="L98" s="40"/>
    </row>
    <row r="99" spans="1:12" ht="14.4" x14ac:dyDescent="0.3">
      <c r="A99" s="24"/>
      <c r="B99" s="17"/>
      <c r="C99" s="8"/>
      <c r="D99" s="18" t="s">
        <v>30</v>
      </c>
      <c r="E99" s="9"/>
      <c r="F99" s="19">
        <f>SUM(F92:F98)</f>
        <v>930</v>
      </c>
      <c r="G99" s="19">
        <f>SUM(G92:G98)</f>
        <v>30.743012048192774</v>
      </c>
      <c r="H99" s="19">
        <f>SUM(H92:H98)</f>
        <v>36.019277108433734</v>
      </c>
      <c r="I99" s="19">
        <f>SUM(I92:I98)</f>
        <v>131.83831325301205</v>
      </c>
      <c r="J99" s="19">
        <f>SUM(J92:J98)</f>
        <v>1043.9141225833334</v>
      </c>
      <c r="K99" s="68"/>
      <c r="L99" s="19">
        <f>SUM(L92:L98)</f>
        <v>0</v>
      </c>
    </row>
    <row r="100" spans="1:12" ht="15" customHeight="1" thickBot="1" x14ac:dyDescent="0.3">
      <c r="A100" s="28">
        <f>A85</f>
        <v>2</v>
      </c>
      <c r="B100" s="29">
        <f>B85</f>
        <v>1</v>
      </c>
      <c r="C100" s="77" t="s">
        <v>4</v>
      </c>
      <c r="D100" s="78"/>
      <c r="E100" s="30"/>
      <c r="F100" s="31">
        <f>F91+F99</f>
        <v>1540</v>
      </c>
      <c r="G100" s="31">
        <f>G91+G99</f>
        <v>51.616024096385544</v>
      </c>
      <c r="H100" s="31">
        <f>H91+H99</f>
        <v>55.218554216867474</v>
      </c>
      <c r="I100" s="31">
        <f>I91+I99</f>
        <v>227.00662650602411</v>
      </c>
      <c r="J100" s="31">
        <f>J91+J99</f>
        <v>1762.1866505833334</v>
      </c>
      <c r="K100" s="69"/>
      <c r="L100" s="31">
        <f>L91+L99</f>
        <v>0</v>
      </c>
    </row>
    <row r="101" spans="1:12" s="60" customFormat="1" ht="15" thickBot="1" x14ac:dyDescent="0.3">
      <c r="A101" s="72"/>
      <c r="B101" s="72"/>
      <c r="C101" s="54"/>
      <c r="D101" s="55"/>
      <c r="E101" s="56"/>
      <c r="F101" s="57"/>
      <c r="G101" s="57"/>
      <c r="H101" s="57"/>
      <c r="I101" s="57"/>
      <c r="J101" s="57"/>
      <c r="K101" s="70"/>
      <c r="L101" s="57"/>
    </row>
    <row r="102" spans="1:12" ht="14.4" x14ac:dyDescent="0.3">
      <c r="A102" s="14">
        <v>2</v>
      </c>
      <c r="B102" s="15">
        <v>2</v>
      </c>
      <c r="C102" s="22" t="s">
        <v>19</v>
      </c>
      <c r="D102" s="5" t="s">
        <v>20</v>
      </c>
      <c r="E102" s="37" t="s">
        <v>64</v>
      </c>
      <c r="F102" s="49">
        <v>100</v>
      </c>
      <c r="G102" s="49">
        <v>19.440000000000001</v>
      </c>
      <c r="H102" s="49">
        <v>23.37</v>
      </c>
      <c r="I102" s="49">
        <v>55.36</v>
      </c>
      <c r="J102" s="49">
        <v>508.50081249999994</v>
      </c>
      <c r="K102" s="50" t="str">
        <f>"10/5"</f>
        <v>10/5</v>
      </c>
      <c r="L102" s="38"/>
    </row>
    <row r="103" spans="1:12" ht="14.4" x14ac:dyDescent="0.3">
      <c r="A103" s="14"/>
      <c r="B103" s="15"/>
      <c r="C103" s="11"/>
      <c r="D103" s="6"/>
      <c r="E103" s="39" t="s">
        <v>36</v>
      </c>
      <c r="F103" s="48" t="str">
        <f>"180"</f>
        <v>180</v>
      </c>
      <c r="G103" s="48">
        <v>3.94</v>
      </c>
      <c r="H103" s="48">
        <v>5.1100000000000003</v>
      </c>
      <c r="I103" s="48">
        <v>27.5</v>
      </c>
      <c r="J103" s="48">
        <v>170.19544859999999</v>
      </c>
      <c r="K103" s="51" t="str">
        <f>"5/58"</f>
        <v>5/58</v>
      </c>
      <c r="L103" s="40"/>
    </row>
    <row r="104" spans="1:12" ht="14.4" x14ac:dyDescent="0.3">
      <c r="A104" s="14"/>
      <c r="B104" s="15"/>
      <c r="C104" s="11"/>
      <c r="D104" s="7" t="s">
        <v>44</v>
      </c>
      <c r="E104" s="39" t="s">
        <v>59</v>
      </c>
      <c r="F104" s="48">
        <v>30</v>
      </c>
      <c r="G104" s="48">
        <v>0.24</v>
      </c>
      <c r="H104" s="48">
        <v>0.03</v>
      </c>
      <c r="I104" s="48">
        <v>0.74</v>
      </c>
      <c r="J104" s="48">
        <v>4.2</v>
      </c>
      <c r="K104" s="51" t="str">
        <f>"7/10"</f>
        <v>7/10</v>
      </c>
      <c r="L104" s="40"/>
    </row>
    <row r="105" spans="1:12" ht="14.4" x14ac:dyDescent="0.3">
      <c r="A105" s="14"/>
      <c r="B105" s="15"/>
      <c r="C105" s="11"/>
      <c r="D105" s="7" t="s">
        <v>21</v>
      </c>
      <c r="E105" s="39" t="s">
        <v>61</v>
      </c>
      <c r="F105" s="48" t="s">
        <v>48</v>
      </c>
      <c r="G105" s="40">
        <v>0.14000000000000001</v>
      </c>
      <c r="H105" s="40">
        <v>0.1</v>
      </c>
      <c r="I105" s="48">
        <v>21.64</v>
      </c>
      <c r="J105" s="48">
        <v>83.962620000000015</v>
      </c>
      <c r="K105" s="51" t="str">
        <f>"11/1"</f>
        <v>11/1</v>
      </c>
      <c r="L105" s="40"/>
    </row>
    <row r="106" spans="1:12" ht="14.4" x14ac:dyDescent="0.3">
      <c r="A106" s="14"/>
      <c r="B106" s="15"/>
      <c r="C106" s="11"/>
      <c r="D106" s="7" t="s">
        <v>22</v>
      </c>
      <c r="E106" s="39" t="s">
        <v>49</v>
      </c>
      <c r="F106" s="48" t="str">
        <f>"40"</f>
        <v>40</v>
      </c>
      <c r="G106" s="48">
        <v>2.64</v>
      </c>
      <c r="H106" s="48">
        <v>0.48</v>
      </c>
      <c r="I106" s="48">
        <v>16.68</v>
      </c>
      <c r="J106" s="48">
        <v>77.352000000000004</v>
      </c>
      <c r="K106" s="51"/>
      <c r="L106" s="40"/>
    </row>
    <row r="107" spans="1:12" ht="14.4" x14ac:dyDescent="0.3">
      <c r="A107" s="14"/>
      <c r="B107" s="15"/>
      <c r="C107" s="11"/>
      <c r="D107" s="39"/>
      <c r="E107" s="39" t="s">
        <v>50</v>
      </c>
      <c r="F107" s="48" t="str">
        <f>"30"</f>
        <v>30</v>
      </c>
      <c r="G107" s="48">
        <v>1.98</v>
      </c>
      <c r="H107" s="48">
        <v>0.36</v>
      </c>
      <c r="I107" s="48">
        <v>12.51</v>
      </c>
      <c r="J107" s="48">
        <v>58.014000000000003</v>
      </c>
      <c r="K107" s="51"/>
      <c r="L107" s="40"/>
    </row>
    <row r="108" spans="1:12" ht="14.4" x14ac:dyDescent="0.3">
      <c r="A108" s="16"/>
      <c r="B108" s="17"/>
      <c r="C108" s="8"/>
      <c r="D108" s="18" t="s">
        <v>30</v>
      </c>
      <c r="E108" s="9"/>
      <c r="F108" s="19">
        <v>580</v>
      </c>
      <c r="G108" s="19">
        <f>SUM(G102:G106)</f>
        <v>26.400000000000002</v>
      </c>
      <c r="H108" s="19">
        <f>SUM(H102:H106)</f>
        <v>29.090000000000003</v>
      </c>
      <c r="I108" s="19">
        <f>SUM(I102:I106)</f>
        <v>121.91999999999999</v>
      </c>
      <c r="J108" s="19">
        <f>SUM(J102:J106)</f>
        <v>844.21088109999994</v>
      </c>
      <c r="K108" s="68"/>
      <c r="L108" s="19">
        <f>SUM(L102:L106)</f>
        <v>0</v>
      </c>
    </row>
    <row r="109" spans="1:12" ht="14.4" x14ac:dyDescent="0.3">
      <c r="A109" s="14">
        <v>2</v>
      </c>
      <c r="B109" s="13">
        <v>2</v>
      </c>
      <c r="C109" s="10" t="s">
        <v>23</v>
      </c>
      <c r="D109" s="7" t="s">
        <v>24</v>
      </c>
      <c r="E109" s="39" t="s">
        <v>84</v>
      </c>
      <c r="F109" s="48">
        <v>250</v>
      </c>
      <c r="G109" s="48">
        <v>5.55</v>
      </c>
      <c r="H109" s="48">
        <v>12.08</v>
      </c>
      <c r="I109" s="48">
        <v>17.95</v>
      </c>
      <c r="J109" s="48">
        <v>199.78905478333331</v>
      </c>
      <c r="K109" s="51" t="str">
        <f>"6/70"</f>
        <v>6/70</v>
      </c>
      <c r="L109" s="40"/>
    </row>
    <row r="110" spans="1:12" ht="14.4" x14ac:dyDescent="0.3">
      <c r="A110" s="14"/>
      <c r="B110" s="15"/>
      <c r="C110" s="11"/>
      <c r="D110" s="7" t="s">
        <v>25</v>
      </c>
      <c r="E110" s="39" t="s">
        <v>64</v>
      </c>
      <c r="F110" s="48">
        <v>120</v>
      </c>
      <c r="G110" s="48">
        <v>19.440000000000001</v>
      </c>
      <c r="H110" s="48">
        <v>23.37</v>
      </c>
      <c r="I110" s="48">
        <v>55.36</v>
      </c>
      <c r="J110" s="48">
        <v>508.50081249999994</v>
      </c>
      <c r="K110" s="51" t="str">
        <f>"10/5"</f>
        <v>10/5</v>
      </c>
      <c r="L110" s="40"/>
    </row>
    <row r="111" spans="1:12" ht="14.4" x14ac:dyDescent="0.3">
      <c r="A111" s="14"/>
      <c r="B111" s="15"/>
      <c r="C111" s="11"/>
      <c r="D111" s="7" t="s">
        <v>26</v>
      </c>
      <c r="E111" s="39" t="s">
        <v>36</v>
      </c>
      <c r="F111" s="48">
        <v>180</v>
      </c>
      <c r="G111" s="48">
        <v>3.94</v>
      </c>
      <c r="H111" s="48">
        <v>5.1100000000000003</v>
      </c>
      <c r="I111" s="48">
        <v>27.5</v>
      </c>
      <c r="J111" s="48">
        <v>170.19544859999999</v>
      </c>
      <c r="K111" s="51" t="str">
        <f>"5/58"</f>
        <v>5/58</v>
      </c>
      <c r="L111" s="40"/>
    </row>
    <row r="112" spans="1:12" ht="26.4" x14ac:dyDescent="0.3">
      <c r="A112" s="14"/>
      <c r="B112" s="15"/>
      <c r="C112" s="11"/>
      <c r="D112" s="7" t="s">
        <v>44</v>
      </c>
      <c r="E112" s="39" t="s">
        <v>88</v>
      </c>
      <c r="F112" s="48">
        <v>100</v>
      </c>
      <c r="G112" s="48">
        <v>1.67</v>
      </c>
      <c r="H112" s="48">
        <v>6.01</v>
      </c>
      <c r="I112" s="48">
        <v>9.69</v>
      </c>
      <c r="J112" s="48">
        <v>95.932885999999996</v>
      </c>
      <c r="K112" s="51" t="str">
        <f>"7/13"</f>
        <v>7/13</v>
      </c>
      <c r="L112" s="40"/>
    </row>
    <row r="113" spans="1:12" ht="14.4" x14ac:dyDescent="0.3">
      <c r="A113" s="14"/>
      <c r="B113" s="15"/>
      <c r="C113" s="11"/>
      <c r="D113" s="7" t="s">
        <v>27</v>
      </c>
      <c r="E113" s="39" t="s">
        <v>61</v>
      </c>
      <c r="F113" s="48">
        <v>200</v>
      </c>
      <c r="G113" s="48">
        <v>0.14000000000000001</v>
      </c>
      <c r="H113" s="40">
        <v>0.1</v>
      </c>
      <c r="I113" s="48">
        <v>21.64</v>
      </c>
      <c r="J113" s="48">
        <v>83.962620000000015</v>
      </c>
      <c r="K113" s="51" t="str">
        <f>"11/1"</f>
        <v>11/1</v>
      </c>
      <c r="L113" s="40"/>
    </row>
    <row r="114" spans="1:12" ht="14.4" x14ac:dyDescent="0.3">
      <c r="A114" s="14"/>
      <c r="B114" s="15"/>
      <c r="C114" s="11"/>
      <c r="D114" s="7" t="s">
        <v>28</v>
      </c>
      <c r="E114" s="39" t="s">
        <v>49</v>
      </c>
      <c r="F114" s="48">
        <v>20</v>
      </c>
      <c r="G114" s="48">
        <v>1.32</v>
      </c>
      <c r="H114" s="48">
        <v>0.24</v>
      </c>
      <c r="I114" s="48">
        <v>8.34</v>
      </c>
      <c r="J114" s="48">
        <v>38.676000000000002</v>
      </c>
      <c r="K114" s="51"/>
      <c r="L114" s="40"/>
    </row>
    <row r="115" spans="1:12" ht="14.4" x14ac:dyDescent="0.3">
      <c r="A115" s="14"/>
      <c r="B115" s="15"/>
      <c r="C115" s="11"/>
      <c r="D115" s="7" t="s">
        <v>29</v>
      </c>
      <c r="E115" s="39" t="s">
        <v>50</v>
      </c>
      <c r="F115" s="48">
        <v>40</v>
      </c>
      <c r="G115" s="48">
        <v>2.64</v>
      </c>
      <c r="H115" s="48">
        <v>0.48</v>
      </c>
      <c r="I115" s="48">
        <v>16.68</v>
      </c>
      <c r="J115" s="48">
        <v>77.352000000000004</v>
      </c>
      <c r="K115" s="51"/>
      <c r="L115" s="40"/>
    </row>
    <row r="116" spans="1:12" ht="14.4" x14ac:dyDescent="0.3">
      <c r="A116" s="16"/>
      <c r="B116" s="17"/>
      <c r="C116" s="8"/>
      <c r="D116" s="18" t="s">
        <v>30</v>
      </c>
      <c r="E116" s="9"/>
      <c r="F116" s="19">
        <f>SUM(F109:F115)</f>
        <v>910</v>
      </c>
      <c r="G116" s="19">
        <f>SUM(G109:G115)</f>
        <v>34.700000000000003</v>
      </c>
      <c r="H116" s="19">
        <f>SUM(H109:H115)</f>
        <v>47.39</v>
      </c>
      <c r="I116" s="19">
        <f>SUM(I109:I115)</f>
        <v>157.16</v>
      </c>
      <c r="J116" s="19">
        <f>SUM(J109:J115)</f>
        <v>1174.4088218833333</v>
      </c>
      <c r="K116" s="68"/>
      <c r="L116" s="19">
        <f>SUM(L109:L115)</f>
        <v>0</v>
      </c>
    </row>
    <row r="117" spans="1:12" ht="15" customHeight="1" thickBot="1" x14ac:dyDescent="0.3">
      <c r="A117" s="32">
        <f>A102</f>
        <v>2</v>
      </c>
      <c r="B117" s="32">
        <f>B102</f>
        <v>2</v>
      </c>
      <c r="C117" s="77" t="s">
        <v>4</v>
      </c>
      <c r="D117" s="78"/>
      <c r="E117" s="30"/>
      <c r="F117" s="31">
        <f>F108+F116</f>
        <v>1490</v>
      </c>
      <c r="G117" s="31">
        <f>G108+G116</f>
        <v>61.100000000000009</v>
      </c>
      <c r="H117" s="31">
        <f>H108+H116</f>
        <v>76.48</v>
      </c>
      <c r="I117" s="31">
        <f>I108+I116</f>
        <v>279.08</v>
      </c>
      <c r="J117" s="31">
        <f>J108+J116</f>
        <v>2018.6197029833334</v>
      </c>
      <c r="K117" s="69"/>
      <c r="L117" s="31">
        <f>L108+L116</f>
        <v>0</v>
      </c>
    </row>
    <row r="118" spans="1:12" s="60" customFormat="1" ht="15" thickBot="1" x14ac:dyDescent="0.3">
      <c r="A118" s="53"/>
      <c r="B118" s="53"/>
      <c r="C118" s="54"/>
      <c r="D118" s="55"/>
      <c r="E118" s="56"/>
      <c r="F118" s="57"/>
      <c r="G118" s="57"/>
      <c r="H118" s="57"/>
      <c r="I118" s="57"/>
      <c r="J118" s="57"/>
      <c r="K118" s="70"/>
      <c r="L118" s="57"/>
    </row>
    <row r="119" spans="1:12" ht="15" thickBot="1" x14ac:dyDescent="0.35">
      <c r="A119" s="20">
        <v>2</v>
      </c>
      <c r="B119" s="21">
        <v>3</v>
      </c>
      <c r="C119" s="22" t="s">
        <v>19</v>
      </c>
      <c r="D119" s="5" t="s">
        <v>44</v>
      </c>
      <c r="E119" s="37" t="s">
        <v>56</v>
      </c>
      <c r="F119" s="49">
        <v>30</v>
      </c>
      <c r="G119" s="49">
        <v>0.91</v>
      </c>
      <c r="H119" s="49">
        <v>1.23</v>
      </c>
      <c r="I119" s="49">
        <v>3.35</v>
      </c>
      <c r="J119" s="49">
        <v>25.261655999999995</v>
      </c>
      <c r="K119" s="50" t="str">
        <f>"7/52"</f>
        <v>7/52</v>
      </c>
      <c r="L119" s="38"/>
    </row>
    <row r="120" spans="1:12" ht="14.4" x14ac:dyDescent="0.3">
      <c r="A120" s="23"/>
      <c r="B120" s="15"/>
      <c r="C120" s="11"/>
      <c r="D120" s="5" t="s">
        <v>20</v>
      </c>
      <c r="E120" s="62" t="s">
        <v>65</v>
      </c>
      <c r="F120" s="63">
        <v>250</v>
      </c>
      <c r="G120" s="63">
        <v>17.14</v>
      </c>
      <c r="H120" s="63">
        <v>20.7</v>
      </c>
      <c r="I120" s="63">
        <v>47.23</v>
      </c>
      <c r="J120" s="63">
        <v>542.22</v>
      </c>
      <c r="K120" s="73" t="str">
        <f>"8/27"</f>
        <v>8/27</v>
      </c>
      <c r="L120" s="64"/>
    </row>
    <row r="121" spans="1:12" ht="14.4" x14ac:dyDescent="0.3">
      <c r="A121" s="23"/>
      <c r="B121" s="15"/>
      <c r="C121" s="11"/>
      <c r="D121" s="7" t="s">
        <v>21</v>
      </c>
      <c r="E121" s="62" t="s">
        <v>39</v>
      </c>
      <c r="F121" s="63">
        <v>200</v>
      </c>
      <c r="G121" s="63">
        <v>0.2</v>
      </c>
      <c r="H121" s="63">
        <v>0.1</v>
      </c>
      <c r="I121" s="63">
        <v>13.1</v>
      </c>
      <c r="J121" s="63">
        <v>56</v>
      </c>
      <c r="K121" s="73" t="str">
        <f>"11/53"</f>
        <v>11/53</v>
      </c>
      <c r="L121" s="64"/>
    </row>
    <row r="122" spans="1:12" ht="14.4" x14ac:dyDescent="0.3">
      <c r="A122" s="23"/>
      <c r="B122" s="15"/>
      <c r="C122" s="11"/>
      <c r="D122" s="7" t="s">
        <v>22</v>
      </c>
      <c r="E122" s="39" t="s">
        <v>49</v>
      </c>
      <c r="F122" s="48">
        <v>50</v>
      </c>
      <c r="G122" s="48">
        <v>3.3</v>
      </c>
      <c r="H122" s="40">
        <v>0.6</v>
      </c>
      <c r="I122" s="48">
        <v>20.85</v>
      </c>
      <c r="J122" s="48">
        <v>96.69</v>
      </c>
      <c r="K122" s="51"/>
      <c r="L122" s="40"/>
    </row>
    <row r="123" spans="1:12" ht="15.75" customHeight="1" x14ac:dyDescent="0.3">
      <c r="A123" s="23"/>
      <c r="B123" s="15"/>
      <c r="C123" s="11"/>
      <c r="D123" s="39"/>
      <c r="E123" s="39" t="s">
        <v>50</v>
      </c>
      <c r="F123" s="48">
        <v>30</v>
      </c>
      <c r="G123" s="48">
        <v>1.98</v>
      </c>
      <c r="H123" s="48">
        <v>0.36</v>
      </c>
      <c r="I123" s="48">
        <v>12.51</v>
      </c>
      <c r="J123" s="48">
        <v>58.014000000000003</v>
      </c>
      <c r="K123" s="51"/>
      <c r="L123" s="40"/>
    </row>
    <row r="124" spans="1:12" ht="14.4" x14ac:dyDescent="0.3">
      <c r="A124" s="24"/>
      <c r="B124" s="17"/>
      <c r="C124" s="8"/>
      <c r="D124" s="18" t="s">
        <v>30</v>
      </c>
      <c r="E124" s="9"/>
      <c r="F124" s="19">
        <f>SUM(F119:F123)</f>
        <v>560</v>
      </c>
      <c r="G124" s="19">
        <f>SUM(G119:G123)</f>
        <v>23.53</v>
      </c>
      <c r="H124" s="19">
        <f>SUM(H119:H123)</f>
        <v>22.990000000000002</v>
      </c>
      <c r="I124" s="19">
        <f>SUM(I119:I123)</f>
        <v>97.04</v>
      </c>
      <c r="J124" s="19">
        <f>SUM(J119:J123)</f>
        <v>778.18565599999999</v>
      </c>
      <c r="K124" s="68"/>
      <c r="L124" s="19">
        <f>SUM(L119:L123)</f>
        <v>0</v>
      </c>
    </row>
    <row r="125" spans="1:12" ht="14.4" x14ac:dyDescent="0.3">
      <c r="A125" s="23">
        <v>2</v>
      </c>
      <c r="B125" s="15">
        <v>3</v>
      </c>
      <c r="C125" s="10" t="s">
        <v>23</v>
      </c>
      <c r="D125" s="7" t="s">
        <v>24</v>
      </c>
      <c r="E125" s="39" t="s">
        <v>41</v>
      </c>
      <c r="F125" s="48">
        <v>250</v>
      </c>
      <c r="G125" s="48">
        <v>12.44</v>
      </c>
      <c r="H125" s="48">
        <v>7.77</v>
      </c>
      <c r="I125" s="48">
        <v>25.16</v>
      </c>
      <c r="J125" s="48">
        <v>208</v>
      </c>
      <c r="K125" s="51" t="s">
        <v>89</v>
      </c>
      <c r="L125" s="40"/>
    </row>
    <row r="126" spans="1:12" ht="14.4" x14ac:dyDescent="0.3">
      <c r="A126" s="23"/>
      <c r="B126" s="15"/>
      <c r="C126" s="11"/>
      <c r="D126" s="7" t="s">
        <v>25</v>
      </c>
      <c r="E126" s="39" t="s">
        <v>65</v>
      </c>
      <c r="F126" s="48">
        <v>250</v>
      </c>
      <c r="G126" s="48">
        <v>17.14</v>
      </c>
      <c r="H126" s="48">
        <v>20.7</v>
      </c>
      <c r="I126" s="48">
        <v>47.23</v>
      </c>
      <c r="J126" s="48">
        <v>542.22</v>
      </c>
      <c r="K126" s="51" t="str">
        <f>"8/27"</f>
        <v>8/27</v>
      </c>
      <c r="L126" s="40"/>
    </row>
    <row r="127" spans="1:12" ht="26.4" x14ac:dyDescent="0.3">
      <c r="A127" s="23"/>
      <c r="B127" s="15"/>
      <c r="C127" s="11"/>
      <c r="D127" s="7" t="s">
        <v>44</v>
      </c>
      <c r="E127" s="39" t="s">
        <v>90</v>
      </c>
      <c r="F127" s="48">
        <v>100</v>
      </c>
      <c r="G127" s="48">
        <v>2.6</v>
      </c>
      <c r="H127" s="48">
        <v>7.26</v>
      </c>
      <c r="I127" s="48">
        <v>8.5399999999999991</v>
      </c>
      <c r="J127" s="48">
        <v>105.1</v>
      </c>
      <c r="K127" s="51" t="str">
        <f>"7/34"</f>
        <v>7/34</v>
      </c>
      <c r="L127" s="40"/>
    </row>
    <row r="128" spans="1:12" ht="14.4" x14ac:dyDescent="0.3">
      <c r="A128" s="23"/>
      <c r="B128" s="15"/>
      <c r="C128" s="11"/>
      <c r="D128" s="7" t="s">
        <v>27</v>
      </c>
      <c r="E128" s="39" t="s">
        <v>39</v>
      </c>
      <c r="F128" s="48">
        <v>200</v>
      </c>
      <c r="G128" s="48">
        <v>0.2</v>
      </c>
      <c r="H128" s="40">
        <v>0.1</v>
      </c>
      <c r="I128" s="48">
        <v>13.1</v>
      </c>
      <c r="J128" s="48">
        <v>56</v>
      </c>
      <c r="K128" s="51" t="str">
        <f>"11/53"</f>
        <v>11/53</v>
      </c>
      <c r="L128" s="40"/>
    </row>
    <row r="129" spans="1:12" ht="14.4" x14ac:dyDescent="0.3">
      <c r="A129" s="23"/>
      <c r="B129" s="15"/>
      <c r="C129" s="11"/>
      <c r="D129" s="7" t="s">
        <v>28</v>
      </c>
      <c r="E129" s="39" t="s">
        <v>49</v>
      </c>
      <c r="F129" s="48">
        <v>50</v>
      </c>
      <c r="G129" s="48">
        <v>3.3</v>
      </c>
      <c r="H129" s="48">
        <v>0.6</v>
      </c>
      <c r="I129" s="48">
        <v>20.85</v>
      </c>
      <c r="J129" s="48">
        <v>96.69</v>
      </c>
      <c r="K129" s="51"/>
      <c r="L129" s="40"/>
    </row>
    <row r="130" spans="1:12" ht="14.4" x14ac:dyDescent="0.3">
      <c r="A130" s="23"/>
      <c r="B130" s="15"/>
      <c r="C130" s="11"/>
      <c r="D130" s="7" t="s">
        <v>29</v>
      </c>
      <c r="E130" s="39" t="s">
        <v>50</v>
      </c>
      <c r="F130" s="48">
        <v>30</v>
      </c>
      <c r="G130" s="48">
        <v>3.3</v>
      </c>
      <c r="H130" s="48">
        <v>0.6</v>
      </c>
      <c r="I130" s="48">
        <v>20.85</v>
      </c>
      <c r="J130" s="48">
        <v>96.68</v>
      </c>
      <c r="K130" s="51"/>
      <c r="L130" s="40"/>
    </row>
    <row r="131" spans="1:12" ht="14.4" x14ac:dyDescent="0.3">
      <c r="A131" s="24"/>
      <c r="B131" s="17"/>
      <c r="C131" s="8"/>
      <c r="D131" s="18" t="s">
        <v>30</v>
      </c>
      <c r="E131" s="9"/>
      <c r="F131" s="19">
        <f>SUM(F125:F130)</f>
        <v>880</v>
      </c>
      <c r="G131" s="19">
        <f>SUM(G125:G130)</f>
        <v>38.979999999999997</v>
      </c>
      <c r="H131" s="19">
        <f>SUM(H125:H130)</f>
        <v>37.03</v>
      </c>
      <c r="I131" s="19">
        <f>SUM(I125:I130)</f>
        <v>135.72999999999999</v>
      </c>
      <c r="J131" s="19">
        <f>SUM(J125:J130)</f>
        <v>1104.69</v>
      </c>
      <c r="K131" s="68"/>
      <c r="L131" s="19">
        <f>SUM(L125:L130)</f>
        <v>0</v>
      </c>
    </row>
    <row r="132" spans="1:12" ht="15" customHeight="1" thickBot="1" x14ac:dyDescent="0.3">
      <c r="A132" s="28">
        <f>A119</f>
        <v>2</v>
      </c>
      <c r="B132" s="29">
        <f>B119</f>
        <v>3</v>
      </c>
      <c r="C132" s="77" t="s">
        <v>4</v>
      </c>
      <c r="D132" s="78"/>
      <c r="E132" s="30"/>
      <c r="F132" s="31">
        <f>F124+F131</f>
        <v>1440</v>
      </c>
      <c r="G132" s="31">
        <f>G124+G131</f>
        <v>62.51</v>
      </c>
      <c r="H132" s="31">
        <f>H124+H131</f>
        <v>60.02</v>
      </c>
      <c r="I132" s="31">
        <f>I124+I131</f>
        <v>232.76999999999998</v>
      </c>
      <c r="J132" s="31">
        <f>J124+J131</f>
        <v>1882.8756560000002</v>
      </c>
      <c r="K132" s="69"/>
      <c r="L132" s="31">
        <f>L124+L131</f>
        <v>0</v>
      </c>
    </row>
    <row r="133" spans="1:12" s="60" customFormat="1" ht="15" thickBot="1" x14ac:dyDescent="0.3">
      <c r="A133" s="61"/>
      <c r="B133" s="53"/>
      <c r="C133" s="54"/>
      <c r="D133" s="55"/>
      <c r="E133" s="56"/>
      <c r="F133" s="57"/>
      <c r="G133" s="57"/>
      <c r="H133" s="57"/>
      <c r="I133" s="57"/>
      <c r="J133" s="57"/>
      <c r="K133" s="70"/>
      <c r="L133" s="57"/>
    </row>
    <row r="134" spans="1:12" ht="27" thickBot="1" x14ac:dyDescent="0.35">
      <c r="A134" s="20">
        <v>2</v>
      </c>
      <c r="B134" s="21">
        <v>4</v>
      </c>
      <c r="C134" s="22" t="s">
        <v>19</v>
      </c>
      <c r="D134" s="5" t="s">
        <v>44</v>
      </c>
      <c r="E134" s="37" t="s">
        <v>51</v>
      </c>
      <c r="F134" s="49">
        <v>30</v>
      </c>
      <c r="G134" s="49">
        <v>0.32</v>
      </c>
      <c r="H134" s="49">
        <v>1.99</v>
      </c>
      <c r="I134" s="49">
        <v>7.82</v>
      </c>
      <c r="J134" s="49">
        <v>78.900000000000006</v>
      </c>
      <c r="K134" s="50" t="str">
        <f>"7/15"</f>
        <v>7/15</v>
      </c>
      <c r="L134" s="38"/>
    </row>
    <row r="135" spans="1:12" ht="14.4" x14ac:dyDescent="0.3">
      <c r="A135" s="23"/>
      <c r="B135" s="15"/>
      <c r="C135" s="11"/>
      <c r="D135" s="5" t="s">
        <v>20</v>
      </c>
      <c r="E135" s="39" t="s">
        <v>66</v>
      </c>
      <c r="F135" s="48">
        <v>250</v>
      </c>
      <c r="G135" s="48">
        <v>21.3</v>
      </c>
      <c r="H135" s="48">
        <v>15</v>
      </c>
      <c r="I135" s="48">
        <v>56</v>
      </c>
      <c r="J135" s="48">
        <v>466</v>
      </c>
      <c r="K135" s="51" t="s">
        <v>67</v>
      </c>
      <c r="L135" s="40"/>
    </row>
    <row r="136" spans="1:12" ht="14.4" x14ac:dyDescent="0.3">
      <c r="A136" s="23"/>
      <c r="B136" s="15"/>
      <c r="C136" s="11"/>
      <c r="D136" s="7" t="s">
        <v>21</v>
      </c>
      <c r="E136" s="39" t="s">
        <v>42</v>
      </c>
      <c r="F136" s="48">
        <v>200</v>
      </c>
      <c r="G136" s="48">
        <v>0.41</v>
      </c>
      <c r="H136" s="40">
        <v>0.17</v>
      </c>
      <c r="I136" s="48">
        <v>17.649999999999999</v>
      </c>
      <c r="J136" s="48">
        <v>68.793070000000014</v>
      </c>
      <c r="K136" s="51" t="str">
        <f>"11/52"</f>
        <v>11/52</v>
      </c>
      <c r="L136" s="40"/>
    </row>
    <row r="137" spans="1:12" ht="14.4" x14ac:dyDescent="0.3">
      <c r="A137" s="23"/>
      <c r="B137" s="15"/>
      <c r="C137" s="11"/>
      <c r="D137" s="7" t="s">
        <v>22</v>
      </c>
      <c r="E137" s="39" t="s">
        <v>49</v>
      </c>
      <c r="F137" s="48">
        <v>40</v>
      </c>
      <c r="G137" s="48">
        <v>2.64</v>
      </c>
      <c r="H137" s="48">
        <v>0.48</v>
      </c>
      <c r="I137" s="48">
        <v>16.68</v>
      </c>
      <c r="J137" s="48">
        <v>77.352000000000004</v>
      </c>
      <c r="K137" s="51"/>
      <c r="L137" s="40"/>
    </row>
    <row r="138" spans="1:12" ht="14.4" x14ac:dyDescent="0.3">
      <c r="A138" s="23"/>
      <c r="B138" s="15"/>
      <c r="C138" s="11"/>
      <c r="D138" s="39"/>
      <c r="E138" s="39" t="s">
        <v>50</v>
      </c>
      <c r="F138" s="48">
        <v>40</v>
      </c>
      <c r="G138" s="48">
        <v>2.64</v>
      </c>
      <c r="H138" s="48">
        <v>0.48</v>
      </c>
      <c r="I138" s="48">
        <v>16.68</v>
      </c>
      <c r="J138" s="48">
        <v>77.352000000000004</v>
      </c>
      <c r="K138" s="51"/>
      <c r="L138" s="40"/>
    </row>
    <row r="139" spans="1:12" ht="14.4" x14ac:dyDescent="0.3">
      <c r="A139" s="24"/>
      <c r="B139" s="17"/>
      <c r="C139" s="8"/>
      <c r="D139" s="18" t="s">
        <v>30</v>
      </c>
      <c r="E139" s="9"/>
      <c r="F139" s="19">
        <f>SUM(F134:F138)</f>
        <v>560</v>
      </c>
      <c r="G139" s="19">
        <f>SUM(G134:G138)</f>
        <v>27.310000000000002</v>
      </c>
      <c r="H139" s="19">
        <f>SUM(H134:H138)</f>
        <v>18.12</v>
      </c>
      <c r="I139" s="19">
        <f>SUM(I134:I138)</f>
        <v>114.83000000000001</v>
      </c>
      <c r="J139" s="19">
        <f>SUM(J134:J138)</f>
        <v>768.39706999999999</v>
      </c>
      <c r="K139" s="68"/>
      <c r="L139" s="19">
        <f>SUM(L134:L138)</f>
        <v>0</v>
      </c>
    </row>
    <row r="140" spans="1:12" ht="14.4" x14ac:dyDescent="0.3">
      <c r="A140" s="23">
        <v>2</v>
      </c>
      <c r="B140" s="15">
        <v>4</v>
      </c>
      <c r="C140" s="10" t="s">
        <v>23</v>
      </c>
      <c r="D140" s="7" t="s">
        <v>24</v>
      </c>
      <c r="E140" s="39" t="s">
        <v>91</v>
      </c>
      <c r="F140" s="48">
        <v>250</v>
      </c>
      <c r="G140" s="48">
        <v>11</v>
      </c>
      <c r="H140" s="48">
        <v>10.64</v>
      </c>
      <c r="I140" s="48">
        <v>58</v>
      </c>
      <c r="J140" s="48">
        <v>191.44216378333334</v>
      </c>
      <c r="K140" s="51" t="str">
        <f>"6/63"</f>
        <v>6/63</v>
      </c>
      <c r="L140" s="40"/>
    </row>
    <row r="141" spans="1:12" ht="14.4" x14ac:dyDescent="0.3">
      <c r="A141" s="23"/>
      <c r="B141" s="15"/>
      <c r="C141" s="11"/>
      <c r="D141" s="7" t="s">
        <v>25</v>
      </c>
      <c r="E141" s="39" t="s">
        <v>66</v>
      </c>
      <c r="F141" s="48">
        <v>250</v>
      </c>
      <c r="G141" s="48">
        <v>21.3</v>
      </c>
      <c r="H141" s="48">
        <v>15</v>
      </c>
      <c r="I141" s="48">
        <v>56</v>
      </c>
      <c r="J141" s="48">
        <v>466</v>
      </c>
      <c r="K141" s="51" t="s">
        <v>67</v>
      </c>
      <c r="L141" s="40"/>
    </row>
    <row r="142" spans="1:12" ht="26.4" x14ac:dyDescent="0.3">
      <c r="A142" s="23"/>
      <c r="B142" s="15"/>
      <c r="C142" s="11"/>
      <c r="D142" s="7" t="s">
        <v>44</v>
      </c>
      <c r="E142" s="39" t="s">
        <v>72</v>
      </c>
      <c r="F142" s="48">
        <v>100</v>
      </c>
      <c r="G142" s="48">
        <v>1.64</v>
      </c>
      <c r="H142" s="48">
        <v>5</v>
      </c>
      <c r="I142" s="48">
        <v>9.5500000000000007</v>
      </c>
      <c r="J142" s="48">
        <v>87.43</v>
      </c>
      <c r="K142" s="51" t="s">
        <v>92</v>
      </c>
      <c r="L142" s="40"/>
    </row>
    <row r="143" spans="1:12" ht="14.4" x14ac:dyDescent="0.3">
      <c r="A143" s="23"/>
      <c r="B143" s="15"/>
      <c r="C143" s="11"/>
      <c r="D143" s="7" t="s">
        <v>27</v>
      </c>
      <c r="E143" s="39" t="s">
        <v>42</v>
      </c>
      <c r="F143" s="48">
        <v>200</v>
      </c>
      <c r="G143" s="48">
        <v>0.41</v>
      </c>
      <c r="H143" s="40">
        <v>0.17</v>
      </c>
      <c r="I143" s="48">
        <v>17.649999999999999</v>
      </c>
      <c r="J143" s="48">
        <v>68.793070000000014</v>
      </c>
      <c r="K143" s="51" t="str">
        <f>"11/52"</f>
        <v>11/52</v>
      </c>
      <c r="L143" s="40"/>
    </row>
    <row r="144" spans="1:12" ht="14.4" x14ac:dyDescent="0.3">
      <c r="A144" s="23"/>
      <c r="B144" s="15"/>
      <c r="C144" s="11"/>
      <c r="D144" s="7" t="s">
        <v>28</v>
      </c>
      <c r="E144" s="39" t="s">
        <v>49</v>
      </c>
      <c r="F144" s="48">
        <v>40</v>
      </c>
      <c r="G144" s="48">
        <v>2.64</v>
      </c>
      <c r="H144" s="48">
        <v>0.48</v>
      </c>
      <c r="I144" s="48">
        <v>16.68</v>
      </c>
      <c r="J144" s="48">
        <v>77.352000000000004</v>
      </c>
      <c r="K144" s="51"/>
      <c r="L144" s="40"/>
    </row>
    <row r="145" spans="1:12" ht="14.4" x14ac:dyDescent="0.3">
      <c r="A145" s="23"/>
      <c r="B145" s="15"/>
      <c r="C145" s="11"/>
      <c r="D145" s="7" t="s">
        <v>29</v>
      </c>
      <c r="E145" s="39" t="s">
        <v>50</v>
      </c>
      <c r="F145" s="48">
        <v>40</v>
      </c>
      <c r="G145" s="48">
        <v>2.64</v>
      </c>
      <c r="H145" s="48">
        <v>0.48</v>
      </c>
      <c r="I145" s="48">
        <v>16.68</v>
      </c>
      <c r="J145" s="48">
        <v>77.352000000000004</v>
      </c>
      <c r="K145" s="51"/>
      <c r="L145" s="40"/>
    </row>
    <row r="146" spans="1:12" ht="14.4" x14ac:dyDescent="0.3">
      <c r="A146" s="24"/>
      <c r="B146" s="17"/>
      <c r="C146" s="8"/>
      <c r="D146" s="18" t="s">
        <v>30</v>
      </c>
      <c r="E146" s="9"/>
      <c r="F146" s="19">
        <f>SUM(F140:F145)</f>
        <v>880</v>
      </c>
      <c r="G146" s="19">
        <f>SUM(G140:G145)</f>
        <v>39.629999999999995</v>
      </c>
      <c r="H146" s="19">
        <f>SUM(H140:H145)</f>
        <v>31.770000000000003</v>
      </c>
      <c r="I146" s="19">
        <f>SUM(I140:I145)</f>
        <v>174.56</v>
      </c>
      <c r="J146" s="19">
        <f>SUM(J140:J145)</f>
        <v>968.36923378333347</v>
      </c>
      <c r="K146" s="68"/>
      <c r="L146" s="19">
        <f>SUM(L140:L145)</f>
        <v>0</v>
      </c>
    </row>
    <row r="147" spans="1:12" ht="15" customHeight="1" thickBot="1" x14ac:dyDescent="0.3">
      <c r="A147" s="28">
        <f>A134</f>
        <v>2</v>
      </c>
      <c r="B147" s="29">
        <f>B134</f>
        <v>4</v>
      </c>
      <c r="C147" s="77" t="s">
        <v>4</v>
      </c>
      <c r="D147" s="78"/>
      <c r="E147" s="30"/>
      <c r="F147" s="31">
        <f>F139+F146</f>
        <v>1440</v>
      </c>
      <c r="G147" s="31">
        <f>G139+G146</f>
        <v>66.94</v>
      </c>
      <c r="H147" s="31">
        <f>H139+H146</f>
        <v>49.89</v>
      </c>
      <c r="I147" s="31">
        <f>I139+I146</f>
        <v>289.39</v>
      </c>
      <c r="J147" s="31">
        <f>J139+J146</f>
        <v>1736.7663037833336</v>
      </c>
      <c r="K147" s="69"/>
      <c r="L147" s="31">
        <f>L139+L146</f>
        <v>0</v>
      </c>
    </row>
    <row r="148" spans="1:12" s="60" customFormat="1" ht="15" thickBot="1" x14ac:dyDescent="0.3">
      <c r="A148" s="61"/>
      <c r="B148" s="53"/>
      <c r="C148" s="54"/>
      <c r="D148" s="55"/>
      <c r="E148" s="56"/>
      <c r="F148" s="57"/>
      <c r="G148" s="57"/>
      <c r="H148" s="57"/>
      <c r="I148" s="57"/>
      <c r="J148" s="57"/>
      <c r="K148" s="70"/>
      <c r="L148" s="57"/>
    </row>
    <row r="149" spans="1:12" ht="14.4" x14ac:dyDescent="0.3">
      <c r="A149" s="20">
        <v>2</v>
      </c>
      <c r="B149" s="21">
        <v>5</v>
      </c>
      <c r="C149" s="22" t="s">
        <v>19</v>
      </c>
      <c r="D149" s="5" t="s">
        <v>20</v>
      </c>
      <c r="E149" s="37" t="s">
        <v>68</v>
      </c>
      <c r="F149" s="49">
        <v>100</v>
      </c>
      <c r="G149" s="49">
        <v>14.07</v>
      </c>
      <c r="H149" s="49">
        <v>17.09</v>
      </c>
      <c r="I149" s="49">
        <v>20</v>
      </c>
      <c r="J149" s="49">
        <v>321</v>
      </c>
      <c r="K149" s="50" t="str">
        <f>"8/26"</f>
        <v>8/26</v>
      </c>
      <c r="L149" s="38"/>
    </row>
    <row r="150" spans="1:12" ht="14.4" x14ac:dyDescent="0.3">
      <c r="A150" s="23"/>
      <c r="B150" s="15"/>
      <c r="C150" s="11"/>
      <c r="D150" s="6"/>
      <c r="E150" s="39" t="s">
        <v>69</v>
      </c>
      <c r="F150" s="48">
        <v>180</v>
      </c>
      <c r="G150" s="48">
        <v>6.73</v>
      </c>
      <c r="H150" s="40">
        <v>5.29</v>
      </c>
      <c r="I150" s="48">
        <v>42.44</v>
      </c>
      <c r="J150" s="48">
        <v>261.71109719999998</v>
      </c>
      <c r="K150" s="51" t="str">
        <f>"5/54"</f>
        <v>5/54</v>
      </c>
      <c r="L150" s="40"/>
    </row>
    <row r="151" spans="1:12" ht="14.4" x14ac:dyDescent="0.3">
      <c r="A151" s="23"/>
      <c r="B151" s="15"/>
      <c r="C151" s="11"/>
      <c r="D151" s="7" t="s">
        <v>44</v>
      </c>
      <c r="E151" s="39" t="s">
        <v>55</v>
      </c>
      <c r="F151" s="48">
        <v>30</v>
      </c>
      <c r="G151" s="48">
        <v>0.4</v>
      </c>
      <c r="H151" s="40">
        <v>2.1</v>
      </c>
      <c r="I151" s="48">
        <v>2.9</v>
      </c>
      <c r="J151" s="48">
        <v>33</v>
      </c>
      <c r="K151" s="51" t="str">
        <f>"7/24"</f>
        <v>7/24</v>
      </c>
      <c r="L151" s="40"/>
    </row>
    <row r="152" spans="1:12" ht="14.4" x14ac:dyDescent="0.3">
      <c r="A152" s="23"/>
      <c r="B152" s="15"/>
      <c r="C152" s="11"/>
      <c r="D152" s="7" t="s">
        <v>21</v>
      </c>
      <c r="E152" s="39" t="s">
        <v>70</v>
      </c>
      <c r="F152" s="48">
        <v>200</v>
      </c>
      <c r="G152" s="40">
        <v>0</v>
      </c>
      <c r="H152" s="40">
        <v>0</v>
      </c>
      <c r="I152" s="48">
        <v>18.63</v>
      </c>
      <c r="J152" s="48">
        <v>71.53</v>
      </c>
      <c r="K152" s="51" t="s">
        <v>71</v>
      </c>
      <c r="L152" s="40"/>
    </row>
    <row r="153" spans="1:12" ht="14.4" x14ac:dyDescent="0.3">
      <c r="A153" s="23"/>
      <c r="B153" s="15"/>
      <c r="C153" s="11"/>
      <c r="D153" s="7" t="s">
        <v>22</v>
      </c>
      <c r="E153" s="39" t="s">
        <v>49</v>
      </c>
      <c r="F153" s="48">
        <v>40</v>
      </c>
      <c r="G153" s="48">
        <v>2.64</v>
      </c>
      <c r="H153" s="48">
        <v>0.48</v>
      </c>
      <c r="I153" s="48">
        <v>16.68</v>
      </c>
      <c r="J153" s="48">
        <v>77.352000000000004</v>
      </c>
      <c r="K153" s="51"/>
      <c r="L153" s="40"/>
    </row>
    <row r="154" spans="1:12" ht="14.4" x14ac:dyDescent="0.3">
      <c r="A154" s="23"/>
      <c r="B154" s="15"/>
      <c r="C154" s="11"/>
      <c r="D154" s="39"/>
      <c r="E154" s="39" t="s">
        <v>50</v>
      </c>
      <c r="F154" s="48">
        <v>30</v>
      </c>
      <c r="G154" s="48">
        <v>1.98</v>
      </c>
      <c r="H154" s="48">
        <v>0.36</v>
      </c>
      <c r="I154" s="48">
        <v>12.51</v>
      </c>
      <c r="J154" s="48">
        <v>58.014000000000003</v>
      </c>
      <c r="K154" s="51"/>
      <c r="L154" s="40"/>
    </row>
    <row r="155" spans="1:12" ht="15.75" customHeight="1" x14ac:dyDescent="0.3">
      <c r="A155" s="24"/>
      <c r="B155" s="17"/>
      <c r="C155" s="8"/>
      <c r="D155" s="18" t="s">
        <v>30</v>
      </c>
      <c r="E155" s="9"/>
      <c r="F155" s="19">
        <f>SUM(F149:F154)</f>
        <v>580</v>
      </c>
      <c r="G155" s="19">
        <f>SUM(G149:G154)</f>
        <v>25.82</v>
      </c>
      <c r="H155" s="19">
        <f>SUM(H149:H154)</f>
        <v>25.32</v>
      </c>
      <c r="I155" s="19">
        <f>SUM(I149:I154)</f>
        <v>113.16000000000001</v>
      </c>
      <c r="J155" s="19">
        <f>SUM(J149:J154)</f>
        <v>822.6070972</v>
      </c>
      <c r="K155" s="68"/>
      <c r="L155" s="19">
        <f>SUM(L149:L154)</f>
        <v>0</v>
      </c>
    </row>
    <row r="156" spans="1:12" ht="14.4" x14ac:dyDescent="0.3">
      <c r="A156" s="23">
        <v>2</v>
      </c>
      <c r="B156" s="15">
        <v>5</v>
      </c>
      <c r="C156" s="10" t="s">
        <v>23</v>
      </c>
      <c r="D156" s="7" t="s">
        <v>24</v>
      </c>
      <c r="E156" s="39" t="s">
        <v>93</v>
      </c>
      <c r="F156" s="48">
        <v>250</v>
      </c>
      <c r="G156" s="48">
        <v>5.31</v>
      </c>
      <c r="H156" s="48">
        <v>10.73</v>
      </c>
      <c r="I156" s="48">
        <v>16.16</v>
      </c>
      <c r="J156" s="48">
        <v>176.44301058333332</v>
      </c>
      <c r="K156" s="51" t="s">
        <v>94</v>
      </c>
      <c r="L156" s="40"/>
    </row>
    <row r="157" spans="1:12" ht="14.4" x14ac:dyDescent="0.3">
      <c r="A157" s="23"/>
      <c r="B157" s="15"/>
      <c r="C157" s="11"/>
      <c r="D157" s="7" t="s">
        <v>25</v>
      </c>
      <c r="E157" s="39" t="s">
        <v>68</v>
      </c>
      <c r="F157" s="48">
        <v>100</v>
      </c>
      <c r="G157" s="48">
        <v>14.07</v>
      </c>
      <c r="H157" s="48">
        <v>17.09</v>
      </c>
      <c r="I157" s="48">
        <v>20</v>
      </c>
      <c r="J157" s="48">
        <v>321</v>
      </c>
      <c r="K157" s="51" t="str">
        <f>"8/26"</f>
        <v>8/26</v>
      </c>
      <c r="L157" s="40"/>
    </row>
    <row r="158" spans="1:12" ht="14.4" x14ac:dyDescent="0.3">
      <c r="A158" s="23"/>
      <c r="B158" s="15"/>
      <c r="C158" s="11"/>
      <c r="D158" s="7" t="s">
        <v>26</v>
      </c>
      <c r="E158" s="39" t="s">
        <v>69</v>
      </c>
      <c r="F158" s="48">
        <v>180</v>
      </c>
      <c r="G158" s="48">
        <v>6.73</v>
      </c>
      <c r="H158" s="48">
        <v>7.29</v>
      </c>
      <c r="I158" s="48">
        <v>42.44</v>
      </c>
      <c r="J158" s="48">
        <v>261.71109719999998</v>
      </c>
      <c r="K158" s="51" t="str">
        <f>"5/54 "</f>
        <v xml:space="preserve">5/54 </v>
      </c>
      <c r="L158" s="40"/>
    </row>
    <row r="159" spans="1:12" ht="14.4" x14ac:dyDescent="0.3">
      <c r="A159" s="23"/>
      <c r="B159" s="15"/>
      <c r="C159" s="11"/>
      <c r="D159" s="7" t="s">
        <v>44</v>
      </c>
      <c r="E159" s="39" t="s">
        <v>95</v>
      </c>
      <c r="F159" s="48">
        <v>100</v>
      </c>
      <c r="G159" s="48">
        <v>1.3</v>
      </c>
      <c r="H159" s="48">
        <v>4.9800000000000004</v>
      </c>
      <c r="I159" s="48">
        <v>13.72</v>
      </c>
      <c r="J159" s="48">
        <v>98.781169760000012</v>
      </c>
      <c r="K159" s="51" t="str">
        <f>"7/19"</f>
        <v>7/19</v>
      </c>
      <c r="L159" s="40"/>
    </row>
    <row r="160" spans="1:12" ht="14.4" x14ac:dyDescent="0.3">
      <c r="A160" s="23"/>
      <c r="B160" s="15"/>
      <c r="C160" s="11"/>
      <c r="D160" s="7" t="s">
        <v>27</v>
      </c>
      <c r="E160" s="39" t="s">
        <v>70</v>
      </c>
      <c r="F160" s="48">
        <v>200</v>
      </c>
      <c r="G160" s="48">
        <v>0</v>
      </c>
      <c r="H160" s="40">
        <v>0</v>
      </c>
      <c r="I160" s="48">
        <v>18.63</v>
      </c>
      <c r="J160" s="48">
        <v>71.53</v>
      </c>
      <c r="K160" s="51" t="s">
        <v>71</v>
      </c>
      <c r="L160" s="40"/>
    </row>
    <row r="161" spans="1:12" ht="14.4" x14ac:dyDescent="0.3">
      <c r="A161" s="23"/>
      <c r="B161" s="15"/>
      <c r="C161" s="11"/>
      <c r="D161" s="7" t="s">
        <v>28</v>
      </c>
      <c r="E161" s="39" t="s">
        <v>49</v>
      </c>
      <c r="F161" s="48">
        <v>40</v>
      </c>
      <c r="G161" s="48">
        <v>2.64</v>
      </c>
      <c r="H161" s="48">
        <v>0.48</v>
      </c>
      <c r="I161" s="48">
        <v>16.68</v>
      </c>
      <c r="J161" s="48">
        <v>77.352000000000004</v>
      </c>
      <c r="K161" s="51"/>
      <c r="L161" s="40"/>
    </row>
    <row r="162" spans="1:12" ht="14.4" x14ac:dyDescent="0.3">
      <c r="A162" s="23"/>
      <c r="B162" s="15"/>
      <c r="C162" s="11"/>
      <c r="D162" s="7" t="s">
        <v>29</v>
      </c>
      <c r="E162" s="39" t="s">
        <v>50</v>
      </c>
      <c r="F162" s="48">
        <v>50</v>
      </c>
      <c r="G162" s="48">
        <v>3.3</v>
      </c>
      <c r="H162" s="48">
        <v>0.6</v>
      </c>
      <c r="I162" s="48">
        <v>20.85</v>
      </c>
      <c r="J162" s="48">
        <v>96.69</v>
      </c>
      <c r="K162" s="51"/>
      <c r="L162" s="40"/>
    </row>
    <row r="163" spans="1:12" ht="14.4" x14ac:dyDescent="0.3">
      <c r="A163" s="24"/>
      <c r="B163" s="17"/>
      <c r="C163" s="8"/>
      <c r="D163" s="18" t="s">
        <v>30</v>
      </c>
      <c r="E163" s="9"/>
      <c r="F163" s="19">
        <f>SUM(F156:F162)</f>
        <v>920</v>
      </c>
      <c r="G163" s="19">
        <f>SUM(G156:G162)</f>
        <v>33.35</v>
      </c>
      <c r="H163" s="19">
        <f>SUM(H156:H162)</f>
        <v>41.17</v>
      </c>
      <c r="I163" s="19">
        <f>SUM(I156:I162)</f>
        <v>148.47999999999999</v>
      </c>
      <c r="J163" s="19">
        <f>SUM(J156:J162)</f>
        <v>1103.5072775433332</v>
      </c>
      <c r="K163" s="68"/>
      <c r="L163" s="19">
        <f>SUM(L156:L162)</f>
        <v>0</v>
      </c>
    </row>
    <row r="164" spans="1:12" ht="15" customHeight="1" thickBot="1" x14ac:dyDescent="0.3">
      <c r="A164" s="28">
        <f>A149</f>
        <v>2</v>
      </c>
      <c r="B164" s="29">
        <f>B149</f>
        <v>5</v>
      </c>
      <c r="C164" s="77" t="s">
        <v>4</v>
      </c>
      <c r="D164" s="78"/>
      <c r="E164" s="30"/>
      <c r="F164" s="31">
        <f>F155+F163</f>
        <v>1500</v>
      </c>
      <c r="G164" s="31">
        <f>G155+G163</f>
        <v>59.17</v>
      </c>
      <c r="H164" s="31">
        <f>H155+H163</f>
        <v>66.490000000000009</v>
      </c>
      <c r="I164" s="31">
        <f>I155+I163</f>
        <v>261.64</v>
      </c>
      <c r="J164" s="31">
        <f>J155+J163</f>
        <v>1926.1143747433332</v>
      </c>
      <c r="K164" s="69"/>
      <c r="L164" s="31">
        <f>L155+L163</f>
        <v>0</v>
      </c>
    </row>
    <row r="165" spans="1:12" ht="13.8" customHeight="1" thickBot="1" x14ac:dyDescent="0.3">
      <c r="A165" s="26"/>
      <c r="B165" s="27"/>
      <c r="C165" s="74" t="s">
        <v>5</v>
      </c>
      <c r="D165" s="75"/>
      <c r="E165" s="76"/>
      <c r="F165" s="33">
        <f>(F21+F36+F53+F68+F83+F100+F117+F132+F147+F164)/(IF(F21=0,0,1)+IF(F36=0,0,1)+IF(F53=0,0,1)+IF(F68=0,0,1)+IF(F83=0,0,1)+IF(F100=0,0,1)+IF(F117=0,0,1)+IF(F132=0,0,1)+IF(F147=0,0,1)+IF(F164=0,0,1))</f>
        <v>1476</v>
      </c>
      <c r="G165" s="33">
        <f>(G21+G36+G53+G68+G83+G100+G117+G132+G147+G164)/(IF(G21=0,0,1)+IF(G36=0,0,1)+IF(G53=0,0,1)+IF(G68=0,0,1)+IF(G83=0,0,1)+IF(G100=0,0,1)+IF(G117=0,0,1)+IF(G132=0,0,1)+IF(G147=0,0,1)+IF(G164=0,0,1))</f>
        <v>59.921963855421687</v>
      </c>
      <c r="H165" s="33">
        <f>(H21+H36+H53+H68+H83+H100+H117+H132+H147+H164)/(IF(H21=0,0,1)+IF(H36=0,0,1)+IF(H53=0,0,1)+IF(H68=0,0,1)+IF(H83=0,0,1)+IF(H100=0,0,1)+IF(H117=0,0,1)+IF(H132=0,0,1)+IF(H147=0,0,1)+IF(H164=0,0,1))</f>
        <v>59.201075301204824</v>
      </c>
      <c r="I165" s="33">
        <f>(I21+I36+I53+I68+I83+I100+I117+I132+I147+I164)/(IF(I21=0,0,1)+IF(I36=0,0,1)+IF(I53=0,0,1)+IF(I68=0,0,1)+IF(I83=0,0,1)+IF(I100=0,0,1)+IF(I117=0,0,1)+IF(I132=0,0,1)+IF(I147=0,0,1)+IF(I164=0,0,1))</f>
        <v>243.70066265060237</v>
      </c>
      <c r="J165" s="33">
        <f>(J21+J36+J53+J68+J83+J100+J117+J132+J147+J164)/(IF(J21=0,0,1)+IF(J36=0,0,1)+IF(J53=0,0,1)+IF(J68=0,0,1)+IF(J83=0,0,1)+IF(J100=0,0,1)+IF(J117=0,0,1)+IF(J132=0,0,1)+IF(J147=0,0,1)+IF(J164=0,0,1))</f>
        <v>1732.4285706335663</v>
      </c>
      <c r="K165" s="71"/>
      <c r="L165" s="33" t="e">
        <f>(L21+L36+L53+L68+L83+L100+L117+L132+L147+L164)/(IF(L21=0,0,1)+IF(L36=0,0,1)+IF(L53=0,0,1)+IF(L68=0,0,1)+IF(L83=0,0,1)+IF(L100=0,0,1)+IF(L117=0,0,1)+IF(L132=0,0,1)+IF(L147=0,0,1)+IF(L164=0,0,1))</f>
        <v>#DIV/0!</v>
      </c>
    </row>
  </sheetData>
  <mergeCells count="14">
    <mergeCell ref="C165:E165"/>
    <mergeCell ref="C53:D53"/>
    <mergeCell ref="C36:D36"/>
    <mergeCell ref="C1:E1"/>
    <mergeCell ref="H1:K1"/>
    <mergeCell ref="H2:K2"/>
    <mergeCell ref="C68:D68"/>
    <mergeCell ref="C83:D83"/>
    <mergeCell ref="C21:D21"/>
    <mergeCell ref="C164:D164"/>
    <mergeCell ref="C100:D100"/>
    <mergeCell ref="C117:D117"/>
    <mergeCell ref="C132:D132"/>
    <mergeCell ref="C147:D14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Мельниченко Юлия</cp:lastModifiedBy>
  <dcterms:created xsi:type="dcterms:W3CDTF">2022-05-16T14:23:56Z</dcterms:created>
  <dcterms:modified xsi:type="dcterms:W3CDTF">2026-01-09T18:57:21Z</dcterms:modified>
</cp:coreProperties>
</file>